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'Прайс-лист'!$B$7:$B$506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<sst xmlns="http://schemas.openxmlformats.org/spreadsheetml/2006/main" uniqueCount="1442">
  <si>
    <t>Прайс-лист</t>
  </si>
  <si>
    <t>https://him-auto.ru/</t>
  </si>
  <si>
    <t>Актуальность прайса на: 2026-11-01 22:59:36</t>
  </si>
  <si>
    <t>Шланги и фитинги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</si>
  <si>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</si>
  <si>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</si>
  <si>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</si>
  <si>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</si>
  <si>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</si>
  <si>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</si>
  <si>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</si>
  <si>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</si>
  <si>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JF 700M-18</t>
  </si>
  <si>
    <t>Болт Banjo 18x1.5</t>
  </si>
  <si>
    <t>https://him-auto.ru/shlangi-i-fitingi/bolt-banjo-18x15/</t>
  </si>
  <si>
    <t>руб.</t>
  </si>
  <si>
    <t>720M-20 HR</t>
  </si>
  <si>
    <t>Болт Banjo 20x1.5</t>
  </si>
  <si>
    <t>https://him-auto.ru/shlangi-i-fitingi/bolt-banjo-20x15/</t>
  </si>
  <si>
    <t>720M-22 HR</t>
  </si>
  <si>
    <t>Болт Banjo 22x1.5</t>
  </si>
  <si>
    <t>https://him-auto.ru/shlangi-i-fitingi/bolt-banjo-22x15/</t>
  </si>
  <si>
    <t>720M-24 HR</t>
  </si>
  <si>
    <t>Болт Banjo 24x1.5</t>
  </si>
  <si>
    <t>https://him-auto.ru/shlangi-i-fitingi/bolt-banjo-24x15/</t>
  </si>
  <si>
    <t>720B-12 HR</t>
  </si>
  <si>
    <t>Болт Banjo 3/4</t>
  </si>
  <si>
    <t>https://him-auto.ru/shlangi-i-fitingi/bolt-banjo-34/</t>
  </si>
  <si>
    <t>28.0364.31</t>
  </si>
  <si>
    <t>Заглушка 1/4"ш</t>
  </si>
  <si>
    <t>https://him-auto.ru/shlangi-i-fitingi/zaglushka-14sh/</t>
  </si>
  <si>
    <t>25.1370.30</t>
  </si>
  <si>
    <t>Каналопромывочная форсунка вращающаяся из нерж. стали для промывки канализации, размер 30, вход 1/2г</t>
  </si>
  <si>
    <t>https://him-auto.ru/shlangi-i-fitingi/kanalopromyvochnaya-forsunka-vrashchayushchayasya-iz-nerzh-stali-dlya-promyvki-kanalizacii-razmer-30-vhod-12g/</t>
  </si>
  <si>
    <t>200000435</t>
  </si>
  <si>
    <t>Переходник быстроразъемный бытовой латунный Karcher. резьба латунь; выход гайка 1/4"</t>
  </si>
  <si>
    <t>https://him-auto.ru/shlangi-i-fitingi/perehodnik-bystrorazemnyj-bytovoj-latunnyj-karcher-rezba-latun-vyhod-gajka-14/</t>
  </si>
  <si>
    <t>200000436</t>
  </si>
  <si>
    <t>Переходник быстроразъемный бытовой пластиковый Karcher. резьба латунь; выход гайка 1/4"</t>
  </si>
  <si>
    <t>https://him-auto.ru/shlangi-i-fitingi/perehodnik-bystrorazemnyj-bytovoj-plastikovyj-karcher-rezba-latun-vyhod-gajka-14/</t>
  </si>
  <si>
    <t>MD7388</t>
  </si>
  <si>
    <t>https://him-auto.ru/shlangi-i-fitingi/perehodnik-bystrorazemnyj-bytovoj-plastikovyj-karcher-rezba-latun-vyhod-gajka-14/?sku=158828</t>
  </si>
  <si>
    <t>13.5071.51</t>
  </si>
  <si>
    <t>Переходник гайка 1/4"; штуцер 1/2" нерж. 600 бар</t>
  </si>
  <si>
    <t>https://him-auto.ru/shlangi-i-fitingi/perehodnik-gajka-14-shtucer-12-nerzh-600-bar/</t>
  </si>
  <si>
    <t>13.5072.51</t>
  </si>
  <si>
    <t>Переходник гайка 3/8"; штуцер 1/2" нерж. 600 бар</t>
  </si>
  <si>
    <t>https://him-auto.ru/shlangi-i-fitingi/perehodnik-gajka-38-shtucer-12-nerzh-600-bar/</t>
  </si>
  <si>
    <t>26.0270.40</t>
  </si>
  <si>
    <t>Переходник гайка М21х1,5; гайка 3/8"</t>
  </si>
  <si>
    <t>https://him-auto.ru/shlangi-i-fitingi/perehodnik-gajka-m21h15-gajka-38/</t>
  </si>
  <si>
    <t>26.0270.50</t>
  </si>
  <si>
    <t>Переходник гайка М21х1,5; штуцер 3/8"</t>
  </si>
  <si>
    <t>https://him-auto.ru/shlangi-i-fitingi/perehodnik-gajka-m21h15-shtucer-38/</t>
  </si>
  <si>
    <t>26.0250.30</t>
  </si>
  <si>
    <t>Переходник гайка М22х1,5; штуцер 1/4"</t>
  </si>
  <si>
    <t>https://him-auto.ru/shlangi-i-fitingi/perehodnik-gajka-m22h15-shtucer-14/</t>
  </si>
  <si>
    <t>5MB-22-04-BR-T</t>
  </si>
  <si>
    <t>https://him-auto.ru/shlangi-i-fitingi/perehodnik-gajka-m22h15-shtucer-14/?sku=157930</t>
  </si>
  <si>
    <t>5MB-22-06-BR-T</t>
  </si>
  <si>
    <t>Переходник гайка М22х1,5; штуцер 3/8"</t>
  </si>
  <si>
    <t>https://him-auto.ru/shlangi-i-fitingi/perehodnik-gajka-m22h15-shtucer-38/</t>
  </si>
  <si>
    <t>26.0250.50</t>
  </si>
  <si>
    <t>https://him-auto.ru/shlangi-i-fitingi/perehodnik-gajka-m22h15-shtucer-38/?sku=158818</t>
  </si>
  <si>
    <t>12.2004.00</t>
  </si>
  <si>
    <t>Переходник угловой 90 град. гайка 1/4"; штуцер 1/4"</t>
  </si>
  <si>
    <t>https://him-auto.ru/shlangi-i-fitingi/perehodnik-uglovoj-90-grad-gajka-14-shtucer-14/</t>
  </si>
  <si>
    <t>12.2010.00</t>
  </si>
  <si>
    <t>Переходник угловой 90 град. гайка 3/8"; штуцер 3/8"</t>
  </si>
  <si>
    <t>https://him-auto.ru/shlangi-i-fitingi/perehodnik-uglovoj-90-grad-gajka-38-shtucer-38/</t>
  </si>
  <si>
    <t>12.2006.00</t>
  </si>
  <si>
    <t>Переходник угловой 90 град. штуцер 3/8"; штуцер 3/8"</t>
  </si>
  <si>
    <t>https://him-auto.ru/shlangi-i-fitingi/perehodnik-uglovoj-90-grad-shtucer-38-shtucer-38/</t>
  </si>
  <si>
    <t>13.5031.00</t>
  </si>
  <si>
    <t>Переходник штуцер 1/2"; штуцер 1/2"</t>
  </si>
  <si>
    <t>https://him-auto.ru/shlangi-i-fitingi/perehodnik-shtucer-12-shtucer-12/</t>
  </si>
  <si>
    <t>1B-08-08</t>
  </si>
  <si>
    <t>https://him-auto.ru/shlangi-i-fitingi/perehodnik-shtucer-12-shtucer-12/?sku=157936</t>
  </si>
  <si>
    <t>13.5052.51</t>
  </si>
  <si>
    <t>Переходник штуцер 1/2"; штуцер 1/2" нерж. 600 бар</t>
  </si>
  <si>
    <t>https://him-auto.ru/shlangi-i-fitingi/perehodnik-shtucer-12-shtucer-12-nerzh-600-bar/</t>
  </si>
  <si>
    <t>13.5011.00</t>
  </si>
  <si>
    <t>Переходник штуцер 1/4"; штуцер 3/8"</t>
  </si>
  <si>
    <t>https://him-auto.ru/shlangi-i-fitingi/perehodnik-shtucer-14-shtucer-38/</t>
  </si>
  <si>
    <t>1B-04-06</t>
  </si>
  <si>
    <t>https://him-auto.ru/shlangi-i-fitingi/perehodnik-shtucer-14-shtucer-38/?sku=157926</t>
  </si>
  <si>
    <t>8.082.13A</t>
  </si>
  <si>
    <t>Переходник штуцер 1/4; штуцер 1/4 (нерж)</t>
  </si>
  <si>
    <t>https://him-auto.ru/shlangi-i-fitingi/perehodnik-shtucer-14-shtucer-14-nerzh/</t>
  </si>
  <si>
    <t>2.009.02</t>
  </si>
  <si>
    <t>Переходник штуцер 22x1,5 ; гайка 3/8</t>
  </si>
  <si>
    <t>https://him-auto.ru/shlangi-i-fitingi/perehodnik-shtucer-22x15-gajka-38/</t>
  </si>
  <si>
    <t>2.001.03</t>
  </si>
  <si>
    <t>Переходник штуцер 22x1,5 ; штуцер 1/2</t>
  </si>
  <si>
    <t>https://him-auto.ru/shlangi-i-fitingi/perehodnik-shtucer-22x15-shtucer-12/</t>
  </si>
  <si>
    <t>2.001.01</t>
  </si>
  <si>
    <t>Переходник штуцер 22x1,5 ; штуцер 22x1,5</t>
  </si>
  <si>
    <t>https://him-auto.ru/shlangi-i-fitingi/perehodnik-shtucer-22x15-shtucer-22x15/</t>
  </si>
  <si>
    <t>58204</t>
  </si>
  <si>
    <t>Переходник штуцер 3/8"; гайка 3/8" вращ.</t>
  </si>
  <si>
    <t>https://him-auto.ru/shlangi-i-fitingi/perehodnik-shtucer-38-gajka-38-vrashch/</t>
  </si>
  <si>
    <t>MD0815 (2.009.20)</t>
  </si>
  <si>
    <t>https://him-auto.ru/shlangi-i-fitingi/perehodnik-shtucer-38-gajka-38-vrashch/?sku=157954</t>
  </si>
  <si>
    <t>26.0122.31</t>
  </si>
  <si>
    <t>Переходник штуцер 3/8"; штуцер 1/2"</t>
  </si>
  <si>
    <t>https://him-auto.ru/shlangi-i-fitingi/perehodnik-shtucer-38-shtucer-12/</t>
  </si>
  <si>
    <t>26.0032.31</t>
  </si>
  <si>
    <t>Переходник штуцер M22х1,5; штуцер 1/2"</t>
  </si>
  <si>
    <t>https://him-auto.ru/shlangi-i-fitingi/perehodnik-shtucer-m22h15-shtucer-12/</t>
  </si>
  <si>
    <t>1MB-22-04-BR</t>
  </si>
  <si>
    <t>Переходник штуцер M22х1,5; штуцер 1/4"</t>
  </si>
  <si>
    <t>https://him-auto.ru/shlangi-i-fitingi/perehodnik-shtucer-m22h15-shtucer-14/</t>
  </si>
  <si>
    <t>26.0051.31</t>
  </si>
  <si>
    <t>https://him-auto.ru/shlangi-i-fitingi/perehodnik-shtucer-m22h15-shtucer-14/?sku=157938</t>
  </si>
  <si>
    <t>26.1020.31</t>
  </si>
  <si>
    <t>Переходник штуцер M22х1,5; штуцер 1/4" (удлиненный)</t>
  </si>
  <si>
    <t>https://him-auto.ru/shlangi-i-fitingi/perehodnik-shtucer-m22h15-shtucer-14-udlinennyj/</t>
  </si>
  <si>
    <t>26.0005.31</t>
  </si>
  <si>
    <t>Переходник штуцер M22х1,5; штуцер M22х1,5</t>
  </si>
  <si>
    <t>https://him-auto.ru/shlangi-i-fitingi/perehodnik-shtucer-m22h15-shtucer-m22h15/</t>
  </si>
  <si>
    <t>1M-22-22-BR</t>
  </si>
  <si>
    <t>https://him-auto.ru/shlangi-i-fitingi/perehodnik-shtucer-m22h15-shtucer-m22h15/?sku=157929</t>
  </si>
  <si>
    <t>4.403-002r1</t>
  </si>
  <si>
    <t>https://him-auto.ru/shlangi-i-fitingi/perehodnik-shtucer-m22h15-shtucer-m22h15/?sku=158886</t>
  </si>
  <si>
    <t>26.0033.31</t>
  </si>
  <si>
    <t>Переходник штуцер М22х1,5; гайка 1/2"</t>
  </si>
  <si>
    <t>https://him-auto.ru/shlangi-i-fitingi/perehodnik-shtucer-m22h15-gajka-12/</t>
  </si>
  <si>
    <t>26.0002.31</t>
  </si>
  <si>
    <t>Переходник штуцер М22х1,5; гайка 1/4"</t>
  </si>
  <si>
    <t>https://him-auto.ru/shlangi-i-fitingi/perehodnik-shtucer-m22h15-gajka-14/</t>
  </si>
  <si>
    <t>26.0031.31</t>
  </si>
  <si>
    <t>Переходник штуцер М22х1,5; гайка 3/8"</t>
  </si>
  <si>
    <t>https://him-auto.ru/shlangi-i-fitingi/perehodnik-shtucer-m22h15-gajka-38/</t>
  </si>
  <si>
    <t>5MB-22-06-BR</t>
  </si>
  <si>
    <t>https://him-auto.ru/shlangi-i-fitingi/perehodnik-shtucer-m22h15-gajka-38/?sku=157953</t>
  </si>
  <si>
    <t>26.1019.31</t>
  </si>
  <si>
    <t>Переходник штуцер М22х1,5; штуцер 3/8" (удлиненный)</t>
  </si>
  <si>
    <t>https://him-auto.ru/shlangi-i-fitingi/perehodnik-shtucer-m22h15-shtucer-38-udlinennyj/</t>
  </si>
  <si>
    <t>1MB-22-06-L-BR</t>
  </si>
  <si>
    <t>https://him-auto.ru/shlangi-i-fitingi/perehodnik-shtucer-m22h15-shtucer-38-udlinennyj/?sku=157923</t>
  </si>
  <si>
    <t>15.22к.22к (2SN6)Comet</t>
  </si>
  <si>
    <t>Рукав высокого давления Comet 2SN6; 22х1,5 г под ключ - 22х1,5г под ключ; 15м + защита от изгиба</t>
  </si>
  <si>
    <t>https://him-auto.ru/shlangi-i-fitingi/rukav-vysokogo-davleniya-comet-2sn6-22h15-g-pod-klyuch-22h15g-pod-klyuch-15m-zashchita-ot-izgiba/</t>
  </si>
  <si>
    <t>1SN6 225 BAR</t>
  </si>
  <si>
    <t>Рукав высокого давления DIN 1SN d=06 (COMET)</t>
  </si>
  <si>
    <t>https://him-auto.ru/shlangi-i-fitingi/rukav-vysokogo-davleniya-din-1sn-d06-comet/</t>
  </si>
  <si>
    <t>1SN8 215 BAR</t>
  </si>
  <si>
    <t>Рукав высокого давления DIN 1SN d=08 (COMET)</t>
  </si>
  <si>
    <t>https://him-auto.ru/shlangi-i-fitingi/rukav-vysokogo-davleniya-din-1sn-d08-comet/</t>
  </si>
  <si>
    <t>1SN10 180 BAR</t>
  </si>
  <si>
    <t>Рукав высокого давления DIN 1SN d=10 (COMET)</t>
  </si>
  <si>
    <t>https://him-auto.ru/shlangi-i-fitingi/rukav-vysokogo-davleniya-din-1sn-d10-comet/</t>
  </si>
  <si>
    <t>1SN16 350 BAR</t>
  </si>
  <si>
    <t>Рукав высокого давления DIN 1SN d=16 (COMET)</t>
  </si>
  <si>
    <t>https://him-auto.ru/shlangi-i-fitingi/rukav-vysokogo-davleniya-din-1sn-d16-comet/</t>
  </si>
  <si>
    <t>1SN19 105 BAR</t>
  </si>
  <si>
    <t>Рукав высокого давления DIN 1SN d=19 (COMET)</t>
  </si>
  <si>
    <t>https://him-auto.ru/shlangi-i-fitingi/rukav-vysokogo-davleniya-din-1sn-d19-comet/</t>
  </si>
  <si>
    <t>1SN25 88 BAR</t>
  </si>
  <si>
    <t>Рукав высокого давления DIN 1SN d=25 (COMET)</t>
  </si>
  <si>
    <t>https://him-auto.ru/shlangi-i-fitingi/rukav-vysokogo-davleniya-din-1sn-d25-comet/</t>
  </si>
  <si>
    <t>1SN32 63 BAR</t>
  </si>
  <si>
    <t>Рукав высокого давления DIN 1SN d=32 (COMET)</t>
  </si>
  <si>
    <t>https://him-auto.ru/shlangi-i-fitingi/rukav-vysokogo-davleniya-din-1sn-d32-comet/</t>
  </si>
  <si>
    <t>1SN38 50 BAR</t>
  </si>
  <si>
    <t>Рукав высокого давления DIN 1SN d=38 (COMET)</t>
  </si>
  <si>
    <t>https://him-auto.ru/shlangi-i-fitingi/rukav-vysokogo-davleniya-din-1sn-d38-comet/</t>
  </si>
  <si>
    <t>2SN6 400 BAR</t>
  </si>
  <si>
    <t>Рукав высокого давления DIN 2SN d=06 (COMET)</t>
  </si>
  <si>
    <t>https://him-auto.ru/shlangi-i-fitingi/rukav-vysokogo-davleniya-din-2sn-d06-comet/</t>
  </si>
  <si>
    <t>2SN8 350 BAR</t>
  </si>
  <si>
    <t>Рукав высокого давления DIN 2SN d=08 (COMET)</t>
  </si>
  <si>
    <t>https://him-auto.ru/shlangi-i-fitingi/rukav-vysokogo-davleniya-din-2sn-d08-comet/</t>
  </si>
  <si>
    <t>2SN10 330 BAR</t>
  </si>
  <si>
    <t>Рукав высокого давления DIN 2SN d=10 (COMET)</t>
  </si>
  <si>
    <t>https://him-auto.ru/shlangi-i-fitingi/rukav-vysokogo-davleniya-din-2sn-d10-comet/</t>
  </si>
  <si>
    <t>Рукав высокого давления DIN 2SN d=10 (COMET), гладкий</t>
  </si>
  <si>
    <t>https://him-auto.ru/shlangi-i-fitingi/rukav-vysokogo-davleniya-din-2sn-d10-comet-gladkij/</t>
  </si>
  <si>
    <t>2SN12 275 BAR</t>
  </si>
  <si>
    <t>Рукав высокого давления DIN 2SN d=12 (COMET)</t>
  </si>
  <si>
    <t>https://him-auto.ru/shlangi-i-fitingi/rukav-vysokogo-davleniya-din-2sn-d12-comet/</t>
  </si>
  <si>
    <t>Рукав высокого давления DIN 2SN d=12 (COMET), гладкий</t>
  </si>
  <si>
    <t>https://him-auto.ru/shlangi-i-fitingi/rukav-vysokogo-davleniya-din-2sn-d12-comet-gladkij/</t>
  </si>
  <si>
    <t>Рукав высокого давления DIN 2SN d=12 (SEMPERIT)</t>
  </si>
  <si>
    <t>https://him-auto.ru/shlangi-i-fitingi/rukav-vysokogo-davleniya-din-2sn-d12-semperit/</t>
  </si>
  <si>
    <t>2SN16 250 BAR</t>
  </si>
  <si>
    <t>Рукав высокого давления DIN 2SN d=16 (COMET)</t>
  </si>
  <si>
    <t>https://him-auto.ru/shlangi-i-fitingi/rukav-vysokogo-davleniya-din-2sn-d16-comet/</t>
  </si>
  <si>
    <t>Рукав высокого давления DIN 2SN d=16 (COMET), гладкий</t>
  </si>
  <si>
    <t>https://him-auto.ru/shlangi-i-fitingi/rukav-vysokogo-davleniya-din-2sn-d16-comet-gladkij/</t>
  </si>
  <si>
    <t>Рукав высокого давления DIN 2SN d=16 (SEMPERIT)</t>
  </si>
  <si>
    <t>https://him-auto.ru/shlangi-i-fitingi/rukav-vysokogo-davleniya-din-2sn-d16-semperit/</t>
  </si>
  <si>
    <t>2SN19 215 BAR</t>
  </si>
  <si>
    <t>Рукав высокого давления DIN 2SN d=19 (COMET)</t>
  </si>
  <si>
    <t>https://him-auto.ru/shlangi-i-fitingi/rukav-vysokogo-davleniya-din-2sn-d19-comet/</t>
  </si>
  <si>
    <t>Рукав высокого давления DIN 2SN d=19 (COMET), гладкий</t>
  </si>
  <si>
    <t>https://him-auto.ru/shlangi-i-fitingi/rukav-vysokogo-davleniya-din-2sn-d19-comet-gladkij/</t>
  </si>
  <si>
    <t>2SN25 165 BAR</t>
  </si>
  <si>
    <t>Рукав высокого давления DIN 2SN d=25 (COMET)</t>
  </si>
  <si>
    <t>https://him-auto.ru/shlangi-i-fitingi/rukav-vysokogo-davleniya-din-2sn-d25-comet/</t>
  </si>
  <si>
    <t>2SN32 125 BAR</t>
  </si>
  <si>
    <t>Рукав высокого давления DIN 2SN d=32 (COMET)</t>
  </si>
  <si>
    <t>https://him-auto.ru/shlangi-i-fitingi/rukav-vysokogo-davleniya-din-2sn-d32-comet/</t>
  </si>
  <si>
    <t>2SN38 90 BAR</t>
  </si>
  <si>
    <t>Рукав высокого давления DIN 2SN d=38 (COMET)</t>
  </si>
  <si>
    <t>https://him-auto.ru/shlangi-i-fitingi/rukav-vysokogo-davleniya-din-2sn-d38-comet/</t>
  </si>
  <si>
    <t>2SN50 80 BAR</t>
  </si>
  <si>
    <t>Рукав высокого давления DIN 2SN d=50 (COMET)</t>
  </si>
  <si>
    <t>https://him-auto.ru/shlangi-i-fitingi/rukav-vysokogo-davleniya-din-2sn-d50-comet/</t>
  </si>
  <si>
    <t>4SH25 380 BAR</t>
  </si>
  <si>
    <t>Рукав высокого давления DIN 4SH d=25 (COMET)</t>
  </si>
  <si>
    <t>https://him-auto.ru/shlangi-i-fitingi/rukav-vysokogo-davleniya-din-4sh-d25-comet/</t>
  </si>
  <si>
    <t>4SH32 345 BAR</t>
  </si>
  <si>
    <t>Рукав высокого давления DIN 4SH d=32 (COMET)</t>
  </si>
  <si>
    <t>https://him-auto.ru/shlangi-i-fitingi/rukav-vysokogo-davleniya-din-4sh-d32-comet/</t>
  </si>
  <si>
    <t>4SH50 250 BAR</t>
  </si>
  <si>
    <t>Рукав высокого давления DIN 4SH d=50 (COMET)</t>
  </si>
  <si>
    <t>https://him-auto.ru/shlangi-i-fitingi/rukav-vysokogo-davleniya-din-4sh-d50-comet/</t>
  </si>
  <si>
    <t>4SP10 445 BAR</t>
  </si>
  <si>
    <t>Рукав высокого давления DIN 4SP d=10 (COMET)</t>
  </si>
  <si>
    <t>https://him-auto.ru/shlangi-i-fitingi/rukav-vysokogo-davleniya-din-4sp-d10-comet/</t>
  </si>
  <si>
    <t>4SP12 425 BAR</t>
  </si>
  <si>
    <t>Рукав высокого давления DIN 4SP d=12 (COMET)</t>
  </si>
  <si>
    <t>https://him-auto.ru/shlangi-i-fitingi/rukav-vysokogo-davleniya-din-4sp-d12-comet/</t>
  </si>
  <si>
    <t>4SP16 350  BAR</t>
  </si>
  <si>
    <t>Рукав высокого давления DIN 4SP d=16 (COMET)</t>
  </si>
  <si>
    <t>https://him-auto.ru/shlangi-i-fitingi/rukav-vysokogo-davleniya-din-4sp-d16-comet/</t>
  </si>
  <si>
    <t>4SP19 350 BAR</t>
  </si>
  <si>
    <t>Рукав высокого давления DIN 4SP d=19 (COMET), гладкий</t>
  </si>
  <si>
    <t>https://him-auto.ru/shlangi-i-fitingi/rukav-vysokogo-davleniya-din-4sp-d19-comet-gladkij/</t>
  </si>
  <si>
    <t>JF FS-12</t>
  </si>
  <si>
    <t>Скоба к SF 41.3 ( 2 половинки)</t>
  </si>
  <si>
    <t>https://him-auto.ru/shlangi-i-fitingi/skoba-k-sf-413-2-polovinki/</t>
  </si>
  <si>
    <t>JF FL-16</t>
  </si>
  <si>
    <t>Скоба к SF 44.6 ( 2 половинки)</t>
  </si>
  <si>
    <t>https://him-auto.ru/shlangi-i-fitingi/skoba-k-sf-446-2-polovinki/</t>
  </si>
  <si>
    <t>JF FS-16</t>
  </si>
  <si>
    <t>Скоба к SF 47.6 ( 2 половинки)</t>
  </si>
  <si>
    <t>https://him-auto.ru/shlangi-i-fitingi/skoba-k-sf-476-2-polovinki/</t>
  </si>
  <si>
    <t>JF FS-08</t>
  </si>
  <si>
    <t>Скоба к SFS 31.8 ( 2 половинки)</t>
  </si>
  <si>
    <t>https://him-auto.ru/shlangi-i-fitingi/skoba-k-sfs-318-2-polovinki/</t>
  </si>
  <si>
    <t>26.0055.00</t>
  </si>
  <si>
    <t>Соединитель шлангов M22х1,5; штуцер M22х1,5</t>
  </si>
  <si>
    <t>https://him-auto.ru/shlangi-i-fitingi/soedinitel-shlangov-m22h15-shtucer-m22h15/</t>
  </si>
  <si>
    <t>12.2050.00</t>
  </si>
  <si>
    <t>Тройник гайка 3/8"; гайка 3/8", гайка 3/8"</t>
  </si>
  <si>
    <t>https://him-auto.ru/shlangi-i-fitingi/trojnik-gajka-38-gajka-38-gajka-38/</t>
  </si>
  <si>
    <t>12.2054.00</t>
  </si>
  <si>
    <t>Тройник гайка 3/8"; гайка 3/8"; штуцер 3/8" (Ш-Г)+ (Г)</t>
  </si>
  <si>
    <t>https://him-auto.ru/shlangi-i-fitingi/trojnik-gajka-38-gajka-38-shtucer-38-sh-g-g/</t>
  </si>
  <si>
    <t>4934f</t>
  </si>
  <si>
    <t>Фитинг (Г) 1/2" d=12</t>
  </si>
  <si>
    <t>https://him-auto.ru/shlangi-i-fitingi/fiting-g-12-d12/</t>
  </si>
  <si>
    <t>31701</t>
  </si>
  <si>
    <t>Фитинг (Г) 22х1,5 (вход 14мм) 90 град. d=08</t>
  </si>
  <si>
    <t>https://him-auto.ru/shlangi-i-fitingi/fiting-g-22h15-vhod-14mm-90-grad-d08/</t>
  </si>
  <si>
    <t>31700229</t>
  </si>
  <si>
    <t>Фитинг (Г) 22х1,5 (вход 14мм). d=08 нерж 500 бар</t>
  </si>
  <si>
    <t>https://him-auto.ru/shlangi-i-fitingi/fiting-g-22h15-vhod-14mm-d08-nerzh-500-bar/</t>
  </si>
  <si>
    <t>317606</t>
  </si>
  <si>
    <t>Фитинг (Г) 22х1,5 (вход 15мм) d=06</t>
  </si>
  <si>
    <t>https://him-auto.ru/shlangi-i-fitingi/fiting-g-22h15-vhod-15mm-d06/</t>
  </si>
  <si>
    <t>317608</t>
  </si>
  <si>
    <t>Фитинг (Г) 22х1,5 (вход 15мм) d=08</t>
  </si>
  <si>
    <t>https://him-auto.ru/shlangi-i-fitingi/fiting-g-22h15-vhod-15mm-d08/</t>
  </si>
  <si>
    <t>20011-22-04 Т HR</t>
  </si>
  <si>
    <t>Фитинг (Г) 22х1,5 универсальный d=06 ( гайка пластик)</t>
  </si>
  <si>
    <t>https://him-auto.ru/shlangi-i-fitingi/fiting-g-22h15-universalnyj-d06-gajka-plastik/</t>
  </si>
  <si>
    <t>JF 20011-22-04 PLAST</t>
  </si>
  <si>
    <t>Фитинг (Г) 22х1,5 универсальный d=06 (гайка пластик)</t>
  </si>
  <si>
    <t>JF 20011-22-04 STEEL</t>
  </si>
  <si>
    <t>Фитинг (Г) 22х1,5 универсальный d=06 (гайка сталь)</t>
  </si>
  <si>
    <t>https://him-auto.ru/shlangi-i-fitingi/fiting-g-22h15-universalnyj-d06-gajka-stal/</t>
  </si>
  <si>
    <t>JF 20011-22-04 ST LONG</t>
  </si>
  <si>
    <t>Фитинг (Г) 22х1,5 универсальный d=06 (гайка сталь) длинная</t>
  </si>
  <si>
    <t>https://him-auto.ru/shlangi-i-fitingi/fiting-g-22h15-universalnyj-d06-gajka-stal-dlinnaya/</t>
  </si>
  <si>
    <t>Фитинг (Г) 22х1,5 универсальный d=06 под ключ (пр-во РФ)</t>
  </si>
  <si>
    <t>https://him-auto.ru/shlangi-i-fitingi/fiting-g-22h15-universalnyj-d06-pod-klyuch-pr-vo-rf/</t>
  </si>
  <si>
    <t>20011-22-05 Т HR</t>
  </si>
  <si>
    <t>Фитинг (Г) 22х1,5 универсальный d=08</t>
  </si>
  <si>
    <t>https://him-auto.ru/shlangi-i-fitingi/fiting-g-22h15-universalnyj-d08/</t>
  </si>
  <si>
    <t>JF 20011-22-05 PLAST</t>
  </si>
  <si>
    <t>Фитинг (Г) 22х1,5 универсальный d=08 (гайка пластик)</t>
  </si>
  <si>
    <t>https://him-auto.ru/shlangi-i-fitingi/fiting-g-22h15-universalnyj-d08-gajka-plastik/</t>
  </si>
  <si>
    <t>JF 20011-22-05 STEEL</t>
  </si>
  <si>
    <t>Фитинг (Г) 22х1,5 универсальный d=08 (гайка сталь)</t>
  </si>
  <si>
    <t>https://him-auto.ru/shlangi-i-fitingi/fiting-g-22h15-universalnyj-d08-gajka-stal/</t>
  </si>
  <si>
    <t>JF 20011-22-05 ST  LONG</t>
  </si>
  <si>
    <t>Фитинг (Г) 22х1,5 универсальный d=08 (гайка сталь) длинная</t>
  </si>
  <si>
    <t>https://him-auto.ru/shlangi-i-fitingi/fiting-g-22h15-universalnyj-d08-gajka-stal-dlinnaya/</t>
  </si>
  <si>
    <t>РФ</t>
  </si>
  <si>
    <t>Фитинг (Г) 22х1,5 универсальный d=08 под ключ (пр-во РФ)</t>
  </si>
  <si>
    <t>https://him-auto.ru/shlangi-i-fitingi/fiting-g-22h15-universalnyj-d08-pod-klyuch-pr-vo-rf/</t>
  </si>
  <si>
    <t>4923f</t>
  </si>
  <si>
    <t>Фитинг (Г) 3/4" d=20</t>
  </si>
  <si>
    <t>https://him-auto.ru/shlangi-i-fitingi/fiting-g-34-d20/</t>
  </si>
  <si>
    <t>4924</t>
  </si>
  <si>
    <t>Фитинг (Г) 3/4" с муфтой d=20 оцинкованный</t>
  </si>
  <si>
    <t>https://him-auto.ru/shlangi-i-fitingi/fiting-g-34-s-muftoj-d20-ocinkovannyj/</t>
  </si>
  <si>
    <t>4934m</t>
  </si>
  <si>
    <t>Фитинг (Ш) 1/2" d=12</t>
  </si>
  <si>
    <t>https://him-auto.ru/shlangi-i-fitingi/fiting-sh-12-d12/</t>
  </si>
  <si>
    <t>4923m</t>
  </si>
  <si>
    <t>Фитинг (Ш) 3/4" d=20</t>
  </si>
  <si>
    <t>https://him-auto.ru/shlangi-i-fitingi/fiting-sh-34-d20/</t>
  </si>
  <si>
    <t>72011-16-12 HR</t>
  </si>
  <si>
    <t>Фитинг Banjo 1 d=20</t>
  </si>
  <si>
    <t>https://him-auto.ru/shlangi-i-fitingi/fiting-banjo-1-d20/</t>
  </si>
  <si>
    <t>72011-08-05 HR</t>
  </si>
  <si>
    <t>Фитинг Banjo 1/2 d=08</t>
  </si>
  <si>
    <t>https://him-auto.ru/shlangi-i-fitingi/fiting-banjo-12-d08/</t>
  </si>
  <si>
    <t>JF 72011-08-06</t>
  </si>
  <si>
    <t>Фитинг Banjo 1/2 d=10</t>
  </si>
  <si>
    <t>https://him-auto.ru/shlangi-i-fitingi/fiting-banjo-12-d10/</t>
  </si>
  <si>
    <t>JF 72011-08-08</t>
  </si>
  <si>
    <t>Фитинг Banjo 1/2 d=12</t>
  </si>
  <si>
    <t>https://him-auto.ru/shlangi-i-fitingi/fiting-banjo-12-d12/</t>
  </si>
  <si>
    <t>JF 72011-08-10</t>
  </si>
  <si>
    <t>Фитинг Banjo 1/2 d=16</t>
  </si>
  <si>
    <t>https://him-auto.ru/shlangi-i-fitingi/fiting-banjo-12-d16/</t>
  </si>
  <si>
    <t>72011-08-10 HR</t>
  </si>
  <si>
    <t>https://him-auto.ru/shlangi-i-fitingi/fiting-banjo-12-d16/?sku=159479</t>
  </si>
  <si>
    <t>72011-04-04 HR</t>
  </si>
  <si>
    <t>Фитинг Banjo 1/4 d=06</t>
  </si>
  <si>
    <t>https://him-auto.ru/shlangi-i-fitingi/fiting-banjo-14-d06/</t>
  </si>
  <si>
    <t>JF 72011-04-04</t>
  </si>
  <si>
    <t>https://him-auto.ru/shlangi-i-fitingi/fiting-banjo-14-d06/?sku=159398</t>
  </si>
  <si>
    <t>JF 72011-04-05</t>
  </si>
  <si>
    <t>Фитинг Banjo 1/4 d=08</t>
  </si>
  <si>
    <t>https://him-auto.ru/shlangi-i-fitingi/fiting-banjo-14-d08/</t>
  </si>
  <si>
    <t>JF 72011-04-06</t>
  </si>
  <si>
    <t>Фитинг Banjo 1/4 d=10</t>
  </si>
  <si>
    <t>https://him-auto.ru/shlangi-i-fitingi/fiting-banjo-14-d10/</t>
  </si>
  <si>
    <t>72011-02-04 HR</t>
  </si>
  <si>
    <t>Фитинг Banjo 1/8 d=06</t>
  </si>
  <si>
    <t>https://him-auto.ru/shlangi-i-fitingi/fiting-banjo-18-d06/</t>
  </si>
  <si>
    <t>JF 70011-14-04</t>
  </si>
  <si>
    <t>Фитинг Banjo M14 d=06</t>
  </si>
  <si>
    <t>https://him-auto.ru/shlangi-i-fitingi/fiting-banjo-m14-d06/</t>
  </si>
  <si>
    <t>JF 70011-14-05</t>
  </si>
  <si>
    <t>Фитинг Banjo M14х1.5 d=08</t>
  </si>
  <si>
    <t>https://him-auto.ru/shlangi-i-fitingi/fiting-banjo-m14h15-d08/</t>
  </si>
  <si>
    <t>JF 70011-14-06</t>
  </si>
  <si>
    <t>Фитинг Banjo M14х1.5 d=10</t>
  </si>
  <si>
    <t>https://him-auto.ru/shlangi-i-fitingi/fiting-banjo-m14h15-d10/</t>
  </si>
  <si>
    <t>JF 22641-16-16</t>
  </si>
  <si>
    <t>Фитинг BSP (Г) 1 (45) d=25</t>
  </si>
  <si>
    <t>https://him-auto.ru/shlangi-i-fitingi/fiting-bsp-g-1-45-d25/</t>
  </si>
  <si>
    <t>22691-16-16</t>
  </si>
  <si>
    <t>Фитинг BSP (Г) 1 (90) d=25</t>
  </si>
  <si>
    <t>https://him-auto.ru/shlangi-i-fitingi/fiting-bsp-g-1-90-d25/</t>
  </si>
  <si>
    <t>JF 22611-16-12</t>
  </si>
  <si>
    <t>Фитинг BSP (Г) 1 d=20</t>
  </si>
  <si>
    <t>https://him-auto.ru/shlangi-i-fitingi/fiting-bsp-g-1-d20/</t>
  </si>
  <si>
    <t>JF 22611-16-16Т</t>
  </si>
  <si>
    <t>Фитинг BSP (Г) 1 d=25</t>
  </si>
  <si>
    <t>https://him-auto.ru/shlangi-i-fitingi/fiting-bsp-g-1-d25/</t>
  </si>
  <si>
    <t>22611-16-16Т</t>
  </si>
  <si>
    <t>https://him-auto.ru/shlangi-i-fitingi/fiting-bsp-g-1-d25/?sku=159529</t>
  </si>
  <si>
    <t>22641-08-08T</t>
  </si>
  <si>
    <t>Фитинг BSP (Г) 1/2 (45) d=12</t>
  </si>
  <si>
    <t>https://him-auto.ru/shlangi-i-fitingi/fiting-bsp-g-12-45-d12/</t>
  </si>
  <si>
    <t>22691-08-06Т</t>
  </si>
  <si>
    <t>Фитинг BSP (Г) 1/2 (90) d=10</t>
  </si>
  <si>
    <t>https://him-auto.ru/shlangi-i-fitingi/fiting-bsp-g-12-90-d10/</t>
  </si>
  <si>
    <t>JF 22691-08-08Т</t>
  </si>
  <si>
    <t>Фитинг BSP (Г) 1/2 (90) d=12</t>
  </si>
  <si>
    <t>https://him-auto.ru/shlangi-i-fitingi/fiting-bsp-g-12-90-d12/</t>
  </si>
  <si>
    <t>22691-08-08Т</t>
  </si>
  <si>
    <t>https://him-auto.ru/shlangi-i-fitingi/fiting-bsp-g-12-90-d12/?sku=159520</t>
  </si>
  <si>
    <t>802912 CAST</t>
  </si>
  <si>
    <t>https://him-auto.ru/shlangi-i-fitingi/fiting-bsp-g-12-90-d12/?sku=159617</t>
  </si>
  <si>
    <t>JF 22691-08-10</t>
  </si>
  <si>
    <t>Фитинг BSP (Г) 1/2 (90) d=16</t>
  </si>
  <si>
    <t>https://him-auto.ru/shlangi-i-fitingi/fiting-bsp-g-12-90-d16/</t>
  </si>
  <si>
    <t>22611-08-04T</t>
  </si>
  <si>
    <t>Фитинг BSP (Г) 1/2 d=06</t>
  </si>
  <si>
    <t>https://him-auto.ru/shlangi-i-fitingi/fiting-bsp-g-12-d06/</t>
  </si>
  <si>
    <t>JF 22611-08-04T</t>
  </si>
  <si>
    <t>https://him-auto.ru/shlangi-i-fitingi/fiting-bsp-g-12-d06/?sku=159424</t>
  </si>
  <si>
    <t>JF 22611-08-05</t>
  </si>
  <si>
    <t>Фитинг BSP (Г) 1/2 d=08</t>
  </si>
  <si>
    <t>https://him-auto.ru/shlangi-i-fitingi/fiting-bsp-g-12-d08/</t>
  </si>
  <si>
    <t>22611-08-05T</t>
  </si>
  <si>
    <t>https://him-auto.ru/shlangi-i-fitingi/fiting-bsp-g-12-d08/?sku=159531</t>
  </si>
  <si>
    <t>JF 22611-08-08</t>
  </si>
  <si>
    <t>Фитинг BSP (Г) 1/2 d=12</t>
  </si>
  <si>
    <t>https://him-auto.ru/shlangi-i-fitingi/fiting-bsp-g-12-d12/</t>
  </si>
  <si>
    <t>22611-08-08T</t>
  </si>
  <si>
    <t>https://him-auto.ru/shlangi-i-fitingi/fiting-bsp-g-12-d12/?sku=159527</t>
  </si>
  <si>
    <t>JF 22211-08-08</t>
  </si>
  <si>
    <t>Фитинг BSP (Г) 1/2 d=12 Flat</t>
  </si>
  <si>
    <t>https://him-auto.ru/shlangi-i-fitingi/fiting-bsp-g-12-d12-flat/</t>
  </si>
  <si>
    <t>JF 22611-08-10</t>
  </si>
  <si>
    <t>Фитинг BSP (Г) 1/2 d=16</t>
  </si>
  <si>
    <t>https://him-auto.ru/shlangi-i-fitingi/fiting-bsp-g-12-d16/</t>
  </si>
  <si>
    <t>CX 1008FGP</t>
  </si>
  <si>
    <t>https://him-auto.ru/shlangi-i-fitingi/fiting-bsp-g-12-d16/?sku=159596</t>
  </si>
  <si>
    <t>22691-04-04Т</t>
  </si>
  <si>
    <t>Фитинг BSP (Г) 1/4 (90) d=06</t>
  </si>
  <si>
    <t>https://him-auto.ru/shlangi-i-fitingi/fiting-bsp-g-14-90-d06/</t>
  </si>
  <si>
    <t>22691-04-04 HR</t>
  </si>
  <si>
    <t>https://him-auto.ru/shlangi-i-fitingi/fiting-bsp-g-14-90-d06/?sku=159458</t>
  </si>
  <si>
    <t>JF 22691-04-04</t>
  </si>
  <si>
    <t>https://him-auto.ru/shlangi-i-fitingi/fiting-bsp-g-14-90-d06/?sku=159488</t>
  </si>
  <si>
    <t>JF 22691-04-05Т</t>
  </si>
  <si>
    <t>Фитинг BSP (Г) 1/4 (90) d=08</t>
  </si>
  <si>
    <t>https://him-auto.ru/shlangi-i-fitingi/fiting-bsp-g-14-90-d08/</t>
  </si>
  <si>
    <t>22691-04-05Т</t>
  </si>
  <si>
    <t>https://him-auto.ru/shlangi-i-fitingi/fiting-bsp-g-14-90-d08/?sku=159564</t>
  </si>
  <si>
    <t>22691-04-06Т</t>
  </si>
  <si>
    <t>Фитинг BSP (Г) 1/4 (90) d=10</t>
  </si>
  <si>
    <t>https://him-auto.ru/shlangi-i-fitingi/fiting-bsp-g-14-90-d10/</t>
  </si>
  <si>
    <t>JF 22611-04-04</t>
  </si>
  <si>
    <t>Фитинг BSP (Г) 1/4 d=06</t>
  </si>
  <si>
    <t>https://him-auto.ru/shlangi-i-fitingi/fiting-bsp-g-14-d06/</t>
  </si>
  <si>
    <t>22611-04-04Т</t>
  </si>
  <si>
    <t>https://him-auto.ru/shlangi-i-fitingi/fiting-bsp-g-14-d06/?sku=159528</t>
  </si>
  <si>
    <t>22611-04-05Т</t>
  </si>
  <si>
    <t>Фитинг BSP (Г) 1/4 d=08</t>
  </si>
  <si>
    <t>https://him-auto.ru/shlangi-i-fitingi/fiting-bsp-g-14-d08/</t>
  </si>
  <si>
    <t>JF 22691-02-04</t>
  </si>
  <si>
    <t>Фитинг BSP (Г) 1/8 (90) d=06</t>
  </si>
  <si>
    <t>https://him-auto.ru/shlangi-i-fitingi/fiting-bsp-g-18-90-d06/</t>
  </si>
  <si>
    <t>JF 22611-02-04</t>
  </si>
  <si>
    <t>Фитинг BSP (Г) 1/8 d=06</t>
  </si>
  <si>
    <t>https://him-auto.ru/shlangi-i-fitingi/fiting-bsp-g-18-d06/</t>
  </si>
  <si>
    <t>803216 CAST</t>
  </si>
  <si>
    <t>Фитинг BSP (Г) 3/4 (45) d=16</t>
  </si>
  <si>
    <t>https://him-auto.ru/shlangi-i-fitingi/fiting-bsp-g-34-45-d16/</t>
  </si>
  <si>
    <t>Фитинг BSP (Г) 3/4 (90) d=12</t>
  </si>
  <si>
    <t>https://him-auto.ru/shlangi-i-fitingi/fiting-bsp-g-34-90-d12/</t>
  </si>
  <si>
    <t>802916 CAST</t>
  </si>
  <si>
    <t>Фитинг BSP (Г) 3/4 (90) d=16</t>
  </si>
  <si>
    <t>https://him-auto.ru/shlangi-i-fitingi/fiting-bsp-g-34-90-d16/</t>
  </si>
  <si>
    <t>https://him-auto.ru/shlangi-i-fitingi/fiting-bsp-g-34-90-d16/?sku=159616</t>
  </si>
  <si>
    <t>22691-12-12Т</t>
  </si>
  <si>
    <t>Фитинг BSP (Г) 3/4 (90) d=20</t>
  </si>
  <si>
    <t>https://him-auto.ru/shlangi-i-fitingi/fiting-bsp-g-34-90-d20/</t>
  </si>
  <si>
    <t>802917 CAST</t>
  </si>
  <si>
    <t>https://him-auto.ru/shlangi-i-fitingi/fiting-bsp-g-34-90-d20/?sku=159595</t>
  </si>
  <si>
    <t>JF 22691-12-16</t>
  </si>
  <si>
    <t>Фитинг BSP (Г) 3/4 (90) d=25</t>
  </si>
  <si>
    <t>https://him-auto.ru/shlangi-i-fitingi/fiting-bsp-g-34-90-d25/</t>
  </si>
  <si>
    <t>JF 22611-12-12Т</t>
  </si>
  <si>
    <t>Фитинг BSP (Г) 3/4 d=20</t>
  </si>
  <si>
    <t>https://him-auto.ru/shlangi-i-fitingi/fiting-bsp-g-34-d20/</t>
  </si>
  <si>
    <t>22611-12-12Т</t>
  </si>
  <si>
    <t>https://him-auto.ru/shlangi-i-fitingi/fiting-bsp-g-34-d20/?sku=159526</t>
  </si>
  <si>
    <t>Фитинг BSP (Г) 3/4 d=25</t>
  </si>
  <si>
    <t>https://him-auto.ru/shlangi-i-fitingi/fiting-bsp-g-34-d25/</t>
  </si>
  <si>
    <t>JF 22641-06-05</t>
  </si>
  <si>
    <t>Фитинг BSP (Г) 3/8 (45) d=08</t>
  </si>
  <si>
    <t>https://him-auto.ru/shlangi-i-fitingi/fiting-bsp-g-38-45-d08/</t>
  </si>
  <si>
    <t>22641-06-05 HR</t>
  </si>
  <si>
    <t>https://him-auto.ru/shlangi-i-fitingi/fiting-bsp-g-38-45-d08/?sku=159512</t>
  </si>
  <si>
    <t>22691-06-05Т</t>
  </si>
  <si>
    <t>Фитинг BSP (Г) 3/8 (90) d=08</t>
  </si>
  <si>
    <t>https://him-auto.ru/shlangi-i-fitingi/fiting-bsp-g-38-90-d08/</t>
  </si>
  <si>
    <t>JF 22691-06-06</t>
  </si>
  <si>
    <t>Фитинг BSP (Г) 3/8 (90) d=10</t>
  </si>
  <si>
    <t>https://him-auto.ru/shlangi-i-fitingi/fiting-bsp-g-38-90-d10/</t>
  </si>
  <si>
    <t>22691-06-06Т</t>
  </si>
  <si>
    <t>https://him-auto.ru/shlangi-i-fitingi/fiting-bsp-g-38-90-d10/?sku=159524</t>
  </si>
  <si>
    <t>JF 22692-06-08</t>
  </si>
  <si>
    <t>Фитинг BSP (Г) 3/8 (90) d=12</t>
  </si>
  <si>
    <t>https://him-auto.ru/shlangi-i-fitingi/fiting-bsp-g-38-90-d12/</t>
  </si>
  <si>
    <t>22611-06-04Т</t>
  </si>
  <si>
    <t>Фитинг BSP (Г) 3/8 d=06</t>
  </si>
  <si>
    <t>https://him-auto.ru/shlangi-i-fitingi/fiting-bsp-g-38-d06/</t>
  </si>
  <si>
    <t>22611-06-05Т</t>
  </si>
  <si>
    <t>Фитинг BSP (Г) 3/8 d=08</t>
  </si>
  <si>
    <t>https://him-auto.ru/shlangi-i-fitingi/fiting-bsp-g-38-d08/</t>
  </si>
  <si>
    <t>JF 22611-06-06</t>
  </si>
  <si>
    <t>Фитинг BSP (Г) 3/8 d=10</t>
  </si>
  <si>
    <t>https://him-auto.ru/shlangi-i-fitingi/fiting-bsp-g-38-d10/</t>
  </si>
  <si>
    <t>22611-06-06Т</t>
  </si>
  <si>
    <t>https://him-auto.ru/shlangi-i-fitingi/fiting-bsp-g-38-d10/?sku=159518</t>
  </si>
  <si>
    <t>JF 22611-06-08</t>
  </si>
  <si>
    <t>Фитинг BSP (Г) 3/8 d=12</t>
  </si>
  <si>
    <t>https://him-auto.ru/shlangi-i-fitingi/fiting-bsp-g-38-d12/</t>
  </si>
  <si>
    <t>JF 22611-10-10</t>
  </si>
  <si>
    <t>Фитинг BSP (Г) 5/8 d=16</t>
  </si>
  <si>
    <t>https://him-auto.ru/shlangi-i-fitingi/fiting-bsp-g-58-d16/</t>
  </si>
  <si>
    <t>12611-16-16</t>
  </si>
  <si>
    <t>Фитинг BSP (Ш) 1 d=25</t>
  </si>
  <si>
    <t>https://him-auto.ru/shlangi-i-fitingi/fiting-bsp-sh-1-d25/</t>
  </si>
  <si>
    <t>12611-16-12</t>
  </si>
  <si>
    <t>Фитинг BSP (Ш) 1" d=19</t>
  </si>
  <si>
    <t>https://him-auto.ru/shlangi-i-fitingi/fiting-bsp-sh-1-d19/</t>
  </si>
  <si>
    <t>JF 12611A-08-08</t>
  </si>
  <si>
    <t>Фитинг BSP (Ш) 1/2 d=12 ( ГРАНЬ 27)</t>
  </si>
  <si>
    <t>https://him-auto.ru/shlangi-i-fitingi/fiting-bsp-sh-12-d12-gran-27/</t>
  </si>
  <si>
    <t>Фитинг BSP (Ш) 1/2 d=16</t>
  </si>
  <si>
    <t>https://him-auto.ru/shlangi-i-fitingi/fiting-bsp-sh-12-d16/</t>
  </si>
  <si>
    <t>JF 12611-04-04</t>
  </si>
  <si>
    <t>Фитинг BSP (Ш) 1/4 d=06 ( грань 17)</t>
  </si>
  <si>
    <t>https://him-auto.ru/shlangi-i-fitingi/fiting-bsp-sh-14-d06-gran-17/</t>
  </si>
  <si>
    <t>JF 12611A-04-04</t>
  </si>
  <si>
    <t>Фитинг BSP (Ш) 1/4 d=06 (ГРАНЬ 19)</t>
  </si>
  <si>
    <t>https://him-auto.ru/shlangi-i-fitingi/fiting-bsp-sh-14-d06-gran-19/</t>
  </si>
  <si>
    <t>12611-04-05</t>
  </si>
  <si>
    <t>Фитинг BSP (Ш) 1/4 d=08</t>
  </si>
  <si>
    <t>https://him-auto.ru/shlangi-i-fitingi/fiting-bsp-sh-14-d08/</t>
  </si>
  <si>
    <t>JF 12611A-04-05</t>
  </si>
  <si>
    <t>Фитинг BSP (Ш) 1/4 d=08 (ГРАНЬ 14)</t>
  </si>
  <si>
    <t>https://him-auto.ru/shlangi-i-fitingi/fiting-bsp-sh-14-d08-gran-14/</t>
  </si>
  <si>
    <t>Фитинг BSP (Ш) 1/4 d=10</t>
  </si>
  <si>
    <t>https://him-auto.ru/shlangi-i-fitingi/fiting-bsp-sh-14-d10/</t>
  </si>
  <si>
    <t>12611-12-12</t>
  </si>
  <si>
    <t>Фитинг BSP (Ш) 3/4 d=20</t>
  </si>
  <si>
    <t>https://him-auto.ru/shlangi-i-fitingi/fiting-bsp-sh-34-d20/</t>
  </si>
  <si>
    <t>12611-06-04</t>
  </si>
  <si>
    <t>Фитинг BSP (Ш) 3/8 d=06</t>
  </si>
  <si>
    <t>https://him-auto.ru/shlangi-i-fitingi/fiting-bsp-sh-38-d06/</t>
  </si>
  <si>
    <t>12611-06-05</t>
  </si>
  <si>
    <t>Фитинг BSP (Ш) 3/8 d=08</t>
  </si>
  <si>
    <t>https://him-auto.ru/shlangi-i-fitingi/fiting-bsp-sh-38-d08/</t>
  </si>
  <si>
    <t>JF 12611A-06-05</t>
  </si>
  <si>
    <t>Фитинг BSP (Ш) 3/8 d=08 (ГРАНЬ 17)</t>
  </si>
  <si>
    <t>https://him-auto.ru/shlangi-i-fitingi/fiting-bsp-sh-38-d08-gran-17/</t>
  </si>
  <si>
    <t>12611-06-06</t>
  </si>
  <si>
    <t>Фитинг BSP (Ш) 3/8 d=10</t>
  </si>
  <si>
    <t>https://him-auto.ru/shlangi-i-fitingi/fiting-bsp-sh-38-d10/</t>
  </si>
  <si>
    <t>JF 20111T-10-04</t>
  </si>
  <si>
    <t>Фитинг DK (Г) 10x1 d=06</t>
  </si>
  <si>
    <t>https://him-auto.ru/shlangi-i-fitingi/fiting-dk-g-10x1-d06/</t>
  </si>
  <si>
    <t>JF 20191-14-04T</t>
  </si>
  <si>
    <t>Фитинг DK (Г) 14x1.5 (90) d=06</t>
  </si>
  <si>
    <t>https://him-auto.ru/shlangi-i-fitingi/fiting-dk-g-14x15-90-d06/</t>
  </si>
  <si>
    <t>20191-14-04T</t>
  </si>
  <si>
    <t>https://him-auto.ru/shlangi-i-fitingi/fiting-dk-g-14x15-90-d06/?sku=159557</t>
  </si>
  <si>
    <t>JF 20191T-14-05</t>
  </si>
  <si>
    <t>Фитинг DK (Г) 14x1.5 (90) d=08</t>
  </si>
  <si>
    <t>https://him-auto.ru/shlangi-i-fitingi/fiting-dk-g-14x15-90-d08/</t>
  </si>
  <si>
    <t>JF 20111-14-04T</t>
  </si>
  <si>
    <t>Фитинг DK (Г) 14x1.5 d=06</t>
  </si>
  <si>
    <t>https://him-auto.ru/shlangi-i-fitingi/fiting-dk-g-14x15-d06/</t>
  </si>
  <si>
    <t>JF 20111T-14-05</t>
  </si>
  <si>
    <t>Фитинг DK (Г) 14x1.5 d=08</t>
  </si>
  <si>
    <t>https://him-auto.ru/shlangi-i-fitingi/fiting-dk-g-14x15-d08/</t>
  </si>
  <si>
    <t>20191-16-05Т</t>
  </si>
  <si>
    <t>Фитинг DK (Г) 16x1.5 (45) d=08</t>
  </si>
  <si>
    <t>https://him-auto.ru/shlangi-i-fitingi/fiting-dk-g-16x15-45-d08/</t>
  </si>
  <si>
    <t>JF 20191T-16-04</t>
  </si>
  <si>
    <t>Фитинг DK (Г) 16x1.5 (90) d=06</t>
  </si>
  <si>
    <t>https://him-auto.ru/shlangi-i-fitingi/fiting-dk-g-16x15-90-d06/</t>
  </si>
  <si>
    <t>Фитинг DK (Г) 16x1.5 (90) d=08</t>
  </si>
  <si>
    <t>https://him-auto.ru/shlangi-i-fitingi/fiting-dk-g-16x15-90-d08/</t>
  </si>
  <si>
    <t>20111-16-04T</t>
  </si>
  <si>
    <t>Фитинг DK (Г) 16x1.5 d=06</t>
  </si>
  <si>
    <t>https://him-auto.ru/shlangi-i-fitingi/fiting-dk-g-16x15-d06/</t>
  </si>
  <si>
    <t>JF 20111-16-05T</t>
  </si>
  <si>
    <t>Фитинг DK (Г) 16x1.5 d=08</t>
  </si>
  <si>
    <t>https://him-auto.ru/shlangi-i-fitingi/fiting-dk-g-16x15-d08/</t>
  </si>
  <si>
    <t>РФ 20111-16-05T</t>
  </si>
  <si>
    <t>https://him-auto.ru/shlangi-i-fitingi/fiting-dk-g-16x15-d08/?sku=159586</t>
  </si>
  <si>
    <t>JF 20191-18-06T</t>
  </si>
  <si>
    <t>Фитинг DK (Г) 18x1.5 (90) d=10</t>
  </si>
  <si>
    <t>https://him-auto.ru/shlangi-i-fitingi/fiting-dk-g-18x15-90-d10/</t>
  </si>
  <si>
    <t>20191-18-06T</t>
  </si>
  <si>
    <t>https://him-auto.ru/shlangi-i-fitingi/fiting-dk-g-18x15-90-d10/?sku=159534</t>
  </si>
  <si>
    <t>20111-18-05T</t>
  </si>
  <si>
    <t>Фитинг DK (Г) 18x1.5 d=08</t>
  </si>
  <si>
    <t>https://him-auto.ru/shlangi-i-fitingi/fiting-dk-g-18x15-d08/</t>
  </si>
  <si>
    <t>JF 20111-18-06T</t>
  </si>
  <si>
    <t>Фитинг DK (Г) 18x1.5 d=10</t>
  </si>
  <si>
    <t>https://him-auto.ru/shlangi-i-fitingi/fiting-dk-g-18x15-d10/</t>
  </si>
  <si>
    <t>JF 20141-20-05</t>
  </si>
  <si>
    <t>Фитинг DK (Г) 20x1.5 (45) d=08</t>
  </si>
  <si>
    <t>https://him-auto.ru/shlangi-i-fitingi/fiting-dk-g-20x15-45-d08/</t>
  </si>
  <si>
    <t>JF 20141T-20-06</t>
  </si>
  <si>
    <t>Фитинг DK (Г) 20x1.5 (45) d=10</t>
  </si>
  <si>
    <t>https://him-auto.ru/shlangi-i-fitingi/fiting-dk-g-20x15-45-d10/</t>
  </si>
  <si>
    <t>JF 20191-20-05</t>
  </si>
  <si>
    <t>Фитинг DK (Г) 20x1.5 (90) d=08</t>
  </si>
  <si>
    <t>https://him-auto.ru/shlangi-i-fitingi/fiting-dk-g-20x15-90-d08/</t>
  </si>
  <si>
    <t>JF 20191-20-06T</t>
  </si>
  <si>
    <t>Фитинг DK (Г) 20x1.5 (90) d=10</t>
  </si>
  <si>
    <t>https://him-auto.ru/shlangi-i-fitingi/fiting-dk-g-20x15-90-d10/</t>
  </si>
  <si>
    <t>20191-20-06T</t>
  </si>
  <si>
    <t>https://him-auto.ru/shlangi-i-fitingi/fiting-dk-g-20x15-90-d10/?sku=159575</t>
  </si>
  <si>
    <t>20191-20-08T</t>
  </si>
  <si>
    <t>Фитинг DK (Г) 20x1.5 (90) d=12</t>
  </si>
  <si>
    <t>https://him-auto.ru/shlangi-i-fitingi/fiting-dk-g-20x15-90-d12/</t>
  </si>
  <si>
    <t>JF 20191-20-08T</t>
  </si>
  <si>
    <t>Фитинг DK (Г) 20x1.5 (90) d=12 (кл.24)</t>
  </si>
  <si>
    <t>https://him-auto.ru/shlangi-i-fitingi/fiting-dk-g-20x15-90-d12-kl24/</t>
  </si>
  <si>
    <t>JF 20191T-20-08</t>
  </si>
  <si>
    <t>Фитинг DK (Г) 20x1.5 (90) d=12 (кл.27)</t>
  </si>
  <si>
    <t>https://him-auto.ru/shlangi-i-fitingi/fiting-dk-g-20x15-90-d12-kl27/</t>
  </si>
  <si>
    <t>кл 24</t>
  </si>
  <si>
    <t>Фитинг DK (Г) 20x1.5 d=08</t>
  </si>
  <si>
    <t>https://him-auto.ru/shlangi-i-fitingi/fiting-dk-g-20x15-d08/</t>
  </si>
  <si>
    <t>JF 20111-20-08</t>
  </si>
  <si>
    <t>Фитинг DK (Г) 20x1.5 d=12 (кл 24)</t>
  </si>
  <si>
    <t>https://him-auto.ru/shlangi-i-fitingi/fiting-dk-g-20x15-d12-kl-24/</t>
  </si>
  <si>
    <t>20111-20-08Т S24</t>
  </si>
  <si>
    <t>https://him-auto.ru/shlangi-i-fitingi/fiting-dk-g-20x15-d12-kl-24/?sku=159542</t>
  </si>
  <si>
    <t>Фитинг DK (Г) 20x1.5 d=12 (кл 24) Маленький замок</t>
  </si>
  <si>
    <t>https://him-auto.ru/shlangi-i-fitingi/fiting-dk-g-20x15-d12-kl-24-malenkij-zamok/</t>
  </si>
  <si>
    <t>20141-22-08</t>
  </si>
  <si>
    <t>Фитинг DK (Г) 22x1.5 (45) d=12</t>
  </si>
  <si>
    <t>https://him-auto.ru/shlangi-i-fitingi/fiting-dk-g-22x15-45-d12/</t>
  </si>
  <si>
    <t>JF 20191-22-08</t>
  </si>
  <si>
    <t>Фитинг DK (Г) 22x1.5 (90) d=12</t>
  </si>
  <si>
    <t>https://him-auto.ru/shlangi-i-fitingi/fiting-dk-g-22x15-90-d12/</t>
  </si>
  <si>
    <t>20191-22-08T</t>
  </si>
  <si>
    <t>https://him-auto.ru/shlangi-i-fitingi/fiting-dk-g-22x15-90-d12/?sku=159545</t>
  </si>
  <si>
    <t>JF 20111-22-06</t>
  </si>
  <si>
    <t>Фитинг DK (Г) 22x1.5 d=10</t>
  </si>
  <si>
    <t>https://him-auto.ru/shlangi-i-fitingi/fiting-dk-g-22x15-d10/</t>
  </si>
  <si>
    <t>20111-22-06Т</t>
  </si>
  <si>
    <t>https://him-auto.ru/shlangi-i-fitingi/fiting-dk-g-22x15-d10/?sku=159562</t>
  </si>
  <si>
    <t>JF 20111-22-08</t>
  </si>
  <si>
    <t>Фитинг DK (Г) 22x1.5 d=12</t>
  </si>
  <si>
    <t>https://him-auto.ru/shlangi-i-fitingi/fiting-dk-g-22x15-d12/</t>
  </si>
  <si>
    <t>20111-22-10</t>
  </si>
  <si>
    <t>Фитинг DK (Г) 22x1.5 d=16</t>
  </si>
  <si>
    <t>https://him-auto.ru/shlangi-i-fitingi/fiting-dk-g-22x15-d16/</t>
  </si>
  <si>
    <t>JF 20111-24-08T</t>
  </si>
  <si>
    <t>Фитинг DK (Г) 24x1.5 d=12</t>
  </si>
  <si>
    <t>https://him-auto.ru/shlangi-i-fitingi/fiting-dk-g-24x15-d12/</t>
  </si>
  <si>
    <t>20111-26-10T</t>
  </si>
  <si>
    <t>Фитинг DK (Г) 26x1.5 d=16</t>
  </si>
  <si>
    <t>https://him-auto.ru/shlangi-i-fitingi/fiting-dk-g-26x15-d16/</t>
  </si>
  <si>
    <t>JF 20191-27-10</t>
  </si>
  <si>
    <t>Фитинг DK (Г) 27x1.5 (90) d=16</t>
  </si>
  <si>
    <t>https://him-auto.ru/shlangi-i-fitingi/fiting-dk-g-27x15-90-d16/</t>
  </si>
  <si>
    <t>20191-27-10T</t>
  </si>
  <si>
    <t>https://him-auto.ru/shlangi-i-fitingi/fiting-dk-g-27x15-90-d16/?sku=159549</t>
  </si>
  <si>
    <t>20111-27-10T</t>
  </si>
  <si>
    <t>Фитинг DK (Г) 27x1.5 d=16</t>
  </si>
  <si>
    <t>https://him-auto.ru/shlangi-i-fitingi/fiting-dk-g-27x15-d16/</t>
  </si>
  <si>
    <t>JF 20111T-30-10(1.5)</t>
  </si>
  <si>
    <t>Фитинг DK (Г) 30х1.5 d=16</t>
  </si>
  <si>
    <t>https://him-auto.ru/shlangi-i-fitingi/fiting-dk-g-30h15-d16/</t>
  </si>
  <si>
    <t>20111-30-12DT</t>
  </si>
  <si>
    <t>Фитинг DK (Г) 30х1.5 d=20</t>
  </si>
  <si>
    <t>https://him-auto.ru/shlangi-i-fitingi/fiting-dk-g-30h15-d20/</t>
  </si>
  <si>
    <t>JF 20111T-30-10</t>
  </si>
  <si>
    <t>Фитинг DK (Г) 30х2 d=16</t>
  </si>
  <si>
    <t>https://him-auto.ru/shlangi-i-fitingi/fiting-dk-g-30h2-d16/</t>
  </si>
  <si>
    <t>20111-30-12T</t>
  </si>
  <si>
    <t>Фитинг DK (Г) 30х2 d=20</t>
  </si>
  <si>
    <t>https://him-auto.ru/shlangi-i-fitingi/fiting-dk-g-30h2-d20/</t>
  </si>
  <si>
    <t>20111-33-12T</t>
  </si>
  <si>
    <t>Фитинг DK (Г) 33х1.5 (90) d=20</t>
  </si>
  <si>
    <t>https://him-auto.ru/shlangi-i-fitingi/fiting-dk-g-33h15-90-d20/</t>
  </si>
  <si>
    <t>Фитинг DK (Г) 33х1.5 d=20</t>
  </si>
  <si>
    <t>https://him-auto.ru/shlangi-i-fitingi/fiting-dk-g-33h15-d20/</t>
  </si>
  <si>
    <t>20491-33-12T</t>
  </si>
  <si>
    <t>Фитинг DK (Г) 33х2 (90) d=20</t>
  </si>
  <si>
    <t>https://him-auto.ru/shlangi-i-fitingi/fiting-dk-g-33h2-90-d20/</t>
  </si>
  <si>
    <t>Фитинг DK (Г) 33х2 d=20</t>
  </si>
  <si>
    <t>https://him-auto.ru/shlangi-i-fitingi/fiting-dk-g-33h2-d20/</t>
  </si>
  <si>
    <t>https://him-auto.ru/shlangi-i-fitingi/fiting-dk-g-33h2-d20/?sku=159609</t>
  </si>
  <si>
    <t>20111-36-12T</t>
  </si>
  <si>
    <t>Фитинг DK (Г) 36х2 d=20</t>
  </si>
  <si>
    <t>https://him-auto.ru/shlangi-i-fitingi/fiting-dk-g-36h2-d20/</t>
  </si>
  <si>
    <t>JF 20111T-36-12</t>
  </si>
  <si>
    <t>https://him-auto.ru/shlangi-i-fitingi/fiting-dk-g-36h2-d20/?sku=159431</t>
  </si>
  <si>
    <t>20111-36-16T</t>
  </si>
  <si>
    <t>Фитинг DK (Г) 36х2 d=25</t>
  </si>
  <si>
    <t>https://him-auto.ru/shlangi-i-fitingi/fiting-dk-g-36h2-d25/</t>
  </si>
  <si>
    <t>20191-42-16T</t>
  </si>
  <si>
    <t>Фитинг DK (Г) 42x2 (90) d=25</t>
  </si>
  <si>
    <t>https://him-auto.ru/shlangi-i-fitingi/fiting-dk-g-42x2-90-d25/</t>
  </si>
  <si>
    <t>JF 20111T-42-16</t>
  </si>
  <si>
    <t>Фитинг DK (Г) 42x2 d=25</t>
  </si>
  <si>
    <t>https://him-auto.ru/shlangi-i-fitingi/fiting-dk-g-42x2-d25/</t>
  </si>
  <si>
    <t>JF 20111T-52-20</t>
  </si>
  <si>
    <t>Фитинг DK (Г) 52x2 d=32</t>
  </si>
  <si>
    <t>https://him-auto.ru/shlangi-i-fitingi/fiting-dk-g-52x2-d32/</t>
  </si>
  <si>
    <t>JF 20791T-10-04</t>
  </si>
  <si>
    <t>Фитинг DKI (Г) 10x1 (90) d=06</t>
  </si>
  <si>
    <t>https://him-auto.ru/shlangi-i-fitingi/fiting-dki-g-10x1-90-d06/</t>
  </si>
  <si>
    <t>JF 20711-12-04</t>
  </si>
  <si>
    <t>Фитинг DKI (Г) 12x1.5 d=06</t>
  </si>
  <si>
    <t>https://him-auto.ru/shlangi-i-fitingi/fiting-dki-g-12x15-d06/</t>
  </si>
  <si>
    <t>JF 20711T-14-06</t>
  </si>
  <si>
    <t>Фитинг DKI (Г) 14x1.5 d=10</t>
  </si>
  <si>
    <t>https://him-auto.ru/shlangi-i-fitingi/fiting-dki-g-14x15-d10/</t>
  </si>
  <si>
    <t>10611A-14-04</t>
  </si>
  <si>
    <t>Фитинг DKL (Ш) 14x1.5 d=6</t>
  </si>
  <si>
    <t>https://him-auto.ru/shlangi-i-fitingi/fiting-dkl-sh-14x15-d6/</t>
  </si>
  <si>
    <t>Фитинг DKL (Ш) 16x1.5 d=8</t>
  </si>
  <si>
    <t>https://him-auto.ru/shlangi-i-fitingi/fiting-dkl-sh-16x15-d8/</t>
  </si>
  <si>
    <t>Фитинг DKL (Ш) 20x1.5 d=12</t>
  </si>
  <si>
    <t>https://him-auto.ru/shlangi-i-fitingi/fiting-dkl-sh-20x15-d12/</t>
  </si>
  <si>
    <t>Фитинг DKL (Ш) 22x1.5 d=12</t>
  </si>
  <si>
    <t>https://him-auto.ru/shlangi-i-fitingi/fiting-dkl-sh-22x15-d12/</t>
  </si>
  <si>
    <t>10611A-10-04</t>
  </si>
  <si>
    <t>Фитинг DKM (Ш) 10x1 d=06</t>
  </si>
  <si>
    <t>https://him-auto.ru/shlangi-i-fitingi/fiting-dkm-sh-10x1-d06/</t>
  </si>
  <si>
    <t>JF 10611-42-12</t>
  </si>
  <si>
    <t>Фитинг DKM (Ш) 42x2 d=20</t>
  </si>
  <si>
    <t>https://him-auto.ru/shlangi-i-fitingi/fiting-dkm-sh-42x2-d20/</t>
  </si>
  <si>
    <t>JF 20411T-10-04</t>
  </si>
  <si>
    <t>Фитинг DKO-L (Г) 10x1 d=06</t>
  </si>
  <si>
    <t>https://him-auto.ru/shlangi-i-fitingi/fiting-dko-l-g-10x1-d06/</t>
  </si>
  <si>
    <t>20441-16-04Т</t>
  </si>
  <si>
    <t>Фитинг DKO-L (Г) 16x1.5 (45) d=06</t>
  </si>
  <si>
    <t>https://him-auto.ru/shlangi-i-fitingi/fiting-dko-l-g-16x15-45-d06/</t>
  </si>
  <si>
    <t>20441-16-05Т</t>
  </si>
  <si>
    <t>Фитинг DKO-L (Г) 16x1.5 (45) d=08</t>
  </si>
  <si>
    <t>https://him-auto.ru/shlangi-i-fitingi/fiting-dko-l-g-16x15-45-d08/</t>
  </si>
  <si>
    <t>JF 20491T-16-06</t>
  </si>
  <si>
    <t>Фитинг DKO-L (Г) 16x1.5 (90) d=10</t>
  </si>
  <si>
    <t>https://him-auto.ru/shlangi-i-fitingi/fiting-dko-l-g-16x15-90-d10/</t>
  </si>
  <si>
    <t>20411-16-05Т</t>
  </si>
  <si>
    <t>Фитинг DKO-L (Г) 16x1.5 d=08</t>
  </si>
  <si>
    <t>https://him-auto.ru/shlangi-i-fitingi/fiting-dko-l-g-16x15-d08/</t>
  </si>
  <si>
    <t>20411-16-06Т</t>
  </si>
  <si>
    <t>Фитинг DKO-L (Г) 16x1.5 d=10</t>
  </si>
  <si>
    <t>https://him-auto.ru/shlangi-i-fitingi/fiting-dko-l-g-16x15-d10/</t>
  </si>
  <si>
    <t>20441-18-06T</t>
  </si>
  <si>
    <t>Фитинг DKO-L (Г) 18x1,5 (45) d=10</t>
  </si>
  <si>
    <t>https://him-auto.ru/shlangi-i-fitingi/fiting-dko-l-g-18x15-45-d10/</t>
  </si>
  <si>
    <t>20411-18-04T</t>
  </si>
  <si>
    <t>Фитинг DKO-L (Г) 18x1.5 d=06</t>
  </si>
  <si>
    <t>https://him-auto.ru/shlangi-i-fitingi/fiting-dko-l-g-18x15-d06/</t>
  </si>
  <si>
    <t>20411-18-05T</t>
  </si>
  <si>
    <t>Фитинг DKO-L (Г) 18x1.5 d=08</t>
  </si>
  <si>
    <t>https://him-auto.ru/shlangi-i-fitingi/fiting-dko-l-g-18x15-d08/</t>
  </si>
  <si>
    <t>20411-18-06T</t>
  </si>
  <si>
    <t>Фитинг DKO-L (Г) 18x1.5 d=10</t>
  </si>
  <si>
    <t>https://him-auto.ru/shlangi-i-fitingi/fiting-dko-l-g-18x15-d10/</t>
  </si>
  <si>
    <t>20411-18-08T</t>
  </si>
  <si>
    <t>Фитинг DKO-L (Г) 18x1.5 d=12</t>
  </si>
  <si>
    <t>https://him-auto.ru/shlangi-i-fitingi/fiting-dko-l-g-18x15-d12/</t>
  </si>
  <si>
    <t>JF 20441T-22-08</t>
  </si>
  <si>
    <t>Фитинг DKO-L (Г) 22x1.5 (45) d=12</t>
  </si>
  <si>
    <t>https://him-auto.ru/shlangi-i-fitingi/fiting-dko-l-g-22x15-45-d12/</t>
  </si>
  <si>
    <t>20491-22-08T</t>
  </si>
  <si>
    <t>Фитинг DKO-L (Г) 22x1.5 (90) d=12</t>
  </si>
  <si>
    <t>https://him-auto.ru/shlangi-i-fitingi/fiting-dko-l-g-22x15-90-d12/</t>
  </si>
  <si>
    <t>Фитинг DKO-L (Г) 22x1.5 (90) d=16</t>
  </si>
  <si>
    <t>https://him-auto.ru/shlangi-i-fitingi/fiting-dko-l-g-22x15-90-d16/</t>
  </si>
  <si>
    <t>JF 20411-22-08T</t>
  </si>
  <si>
    <t>Фитинг DKO-L (Г) 22x1.5 d=12</t>
  </si>
  <si>
    <t>https://him-auto.ru/shlangi-i-fitingi/fiting-dko-l-g-22x15-d12/</t>
  </si>
  <si>
    <t>20411-22-08T</t>
  </si>
  <si>
    <t>https://him-auto.ru/shlangi-i-fitingi/fiting-dko-l-g-22x15-d12/?sku=159540</t>
  </si>
  <si>
    <t>JF 20411-22-10T</t>
  </si>
  <si>
    <t>Фитинг DKO-L (Г) 22x1.5 d=16</t>
  </si>
  <si>
    <t>https://him-auto.ru/shlangi-i-fitingi/fiting-dko-l-g-22x15-d16/</t>
  </si>
  <si>
    <t>20411-26-08</t>
  </si>
  <si>
    <t>Фитинг DKO-L (Г) 26x1.5 d=12</t>
  </si>
  <si>
    <t>https://him-auto.ru/shlangi-i-fitingi/fiting-dko-l-g-26x15-d12/</t>
  </si>
  <si>
    <t>JF 20411-26-10</t>
  </si>
  <si>
    <t>Фитинг DKO-L (Г) 26x1.5 d=16</t>
  </si>
  <si>
    <t>https://him-auto.ru/shlangi-i-fitingi/fiting-dko-l-g-26x15-d16/</t>
  </si>
  <si>
    <t>20411-26-10T</t>
  </si>
  <si>
    <t>https://him-auto.ru/shlangi-i-fitingi/fiting-dko-l-g-26x15-d16/?sku=159547</t>
  </si>
  <si>
    <t>8010123-0 CAST</t>
  </si>
  <si>
    <t>Фитинг DKO-L (Г) 26x1.5 d=20</t>
  </si>
  <si>
    <t>https://him-auto.ru/shlangi-i-fitingi/fiting-dko-l-g-26x15-d20/</t>
  </si>
  <si>
    <t>JF 20411-27-10</t>
  </si>
  <si>
    <t>Фитинг DKO-L (Г) 27x1.5 d=16</t>
  </si>
  <si>
    <t>https://him-auto.ru/shlangi-i-fitingi/fiting-dko-l-g-27x15-d16/</t>
  </si>
  <si>
    <t>20411-27-10T</t>
  </si>
  <si>
    <t>https://him-auto.ru/shlangi-i-fitingi/fiting-dko-l-g-27x15-d16/?sku=159552</t>
  </si>
  <si>
    <t>Фитинг DKO-L (Г) 42x2 d=25</t>
  </si>
  <si>
    <t>https://him-auto.ru/shlangi-i-fitingi/fiting-dko-l-g-42x2-d25/</t>
  </si>
  <si>
    <t>JF 20441T-45-20</t>
  </si>
  <si>
    <t>Фитинг DKO-L (Г) 45x2 (45) d=32</t>
  </si>
  <si>
    <t>https://him-auto.ru/shlangi-i-fitingi/fiting-dko-l-g-45x2-45-d32/</t>
  </si>
  <si>
    <t>JF 20411T-52-20</t>
  </si>
  <si>
    <t>Фитинг DKO-L (Г) 52x2 d=32</t>
  </si>
  <si>
    <t>https://him-auto.ru/shlangi-i-fitingi/fiting-dko-l-g-52x2-d32/</t>
  </si>
  <si>
    <t>10411-14-04</t>
  </si>
  <si>
    <t>Фитинг DKO-L (Ш) 14x1.5 d=06</t>
  </si>
  <si>
    <t>https://him-auto.ru/shlangi-i-fitingi/fiting-dko-l-sh-14x15-d06/</t>
  </si>
  <si>
    <t>JF 10411-16-05</t>
  </si>
  <si>
    <t>Фитинг DKO-L (Ш) 16x1.5 d=08</t>
  </si>
  <si>
    <t>https://him-auto.ru/shlangi-i-fitingi/fiting-dko-l-sh-16x15-d08/</t>
  </si>
  <si>
    <t>JF 10411-18-04</t>
  </si>
  <si>
    <t>Фитинг DKO-L (Ш) 18x1.5 d=06</t>
  </si>
  <si>
    <t>https://him-auto.ru/shlangi-i-fitingi/fiting-dko-l-sh-18x15-d06/</t>
  </si>
  <si>
    <t>JF 10411-18-06</t>
  </si>
  <si>
    <t>Фитинг DKO-L (Ш) 18x1.5 d=10</t>
  </si>
  <si>
    <t>https://him-auto.ru/shlangi-i-fitingi/fiting-dko-l-sh-18x15-d10/</t>
  </si>
  <si>
    <t>10411-18-06</t>
  </si>
  <si>
    <t>https://him-auto.ru/shlangi-i-fitingi/fiting-dko-l-sh-18x15-d10/?sku=159541</t>
  </si>
  <si>
    <t>JF 10411-22-05</t>
  </si>
  <si>
    <t>Фитинг DKO-L (Ш) 22x1.5 d=08</t>
  </si>
  <si>
    <t>https://him-auto.ru/shlangi-i-fitingi/fiting-dko-l-sh-22x15-d08/</t>
  </si>
  <si>
    <t>00000001408SRD</t>
  </si>
  <si>
    <t>Фитинг DKO-L (Ш) 26x1.5 d=16</t>
  </si>
  <si>
    <t>https://him-auto.ru/shlangi-i-fitingi/fiting-dko-l-sh-26x15-d16/</t>
  </si>
  <si>
    <t>JF 20591T-14-04</t>
  </si>
  <si>
    <t>Фитинг DKO-S (Г) 14x1.5 (90) d=06</t>
  </si>
  <si>
    <t>https://him-auto.ru/shlangi-i-fitingi/fiting-dko-s-g-14x15-90-d06/</t>
  </si>
  <si>
    <t>JF 20511T-14-04</t>
  </si>
  <si>
    <t>Фитинг DKO-S (Г) 14x1.5 d=06</t>
  </si>
  <si>
    <t>https://him-auto.ru/shlangi-i-fitingi/fiting-dko-s-g-14x15-d06/</t>
  </si>
  <si>
    <t>JF 20511T-16-04</t>
  </si>
  <si>
    <t>Фитинг DKO-S (Г) 16x1.5 d=06</t>
  </si>
  <si>
    <t>https://him-auto.ru/shlangi-i-fitingi/fiting-dko-s-g-16x15-d06/</t>
  </si>
  <si>
    <t>JF 20511T-16-06</t>
  </si>
  <si>
    <t>Фитинг DKO-S (Г) 16x1.5 d=10</t>
  </si>
  <si>
    <t>https://him-auto.ru/shlangi-i-fitingi/fiting-dko-s-g-16x15-d10/</t>
  </si>
  <si>
    <t>JF 20541T-20-06</t>
  </si>
  <si>
    <t>Фитинг DKO-S (Г) 20x1.5 (45) d=10</t>
  </si>
  <si>
    <t>https://him-auto.ru/shlangi-i-fitingi/fiting-dko-s-g-20x15-45-d10/</t>
  </si>
  <si>
    <t>JF 20541T-42-16</t>
  </si>
  <si>
    <t>Фитинг DKO-S (Г) 42x2 (45) d=25</t>
  </si>
  <si>
    <t>https://him-auto.ru/shlangi-i-fitingi/fiting-dko-s-g-42x2-45-d25/</t>
  </si>
  <si>
    <t>JF 20591T-42-16</t>
  </si>
  <si>
    <t>Фитинг DKO-S (Г) 42x2 (90) d=25</t>
  </si>
  <si>
    <t>https://him-auto.ru/shlangi-i-fitingi/fiting-dko-s-g-42x2-90-d25/</t>
  </si>
  <si>
    <t>JF 20591T-42-20</t>
  </si>
  <si>
    <t>Фитинг DKO-S (Г) 42x2 (90) d=32</t>
  </si>
  <si>
    <t>https://him-auto.ru/shlangi-i-fitingi/fiting-dko-s-g-42x2-90-d32/</t>
  </si>
  <si>
    <t>JF 20511T-42-16</t>
  </si>
  <si>
    <t>Фитинг DKO-S (Г) 42x2 d=25</t>
  </si>
  <si>
    <t>https://him-auto.ru/shlangi-i-fitingi/fiting-dko-s-g-42x2-d25/</t>
  </si>
  <si>
    <t>JF 10511-14-04</t>
  </si>
  <si>
    <t>Фитинг DKO-S (Ш) 14x1.5 d=06</t>
  </si>
  <si>
    <t>https://him-auto.ru/shlangi-i-fitingi/fiting-dko-s-sh-14x15-d06/</t>
  </si>
  <si>
    <t>JF 10511-16-05</t>
  </si>
  <si>
    <t>Фитинг DKO-S (Ш) 16x1.5 d=08</t>
  </si>
  <si>
    <t>https://him-auto.ru/shlangi-i-fitingi/fiting-dko-s-sh-16x15-d08/</t>
  </si>
  <si>
    <t>JF 10511-18-05</t>
  </si>
  <si>
    <t>Фитинг DKO-S (Ш) 18x1.5 d=08</t>
  </si>
  <si>
    <t>https://him-auto.ru/shlangi-i-fitingi/fiting-dko-s-sh-18x15-d08/</t>
  </si>
  <si>
    <t>JF 10511-24-08</t>
  </si>
  <si>
    <t>Фитинг DKO-S (Ш) 24x1.5 d=12</t>
  </si>
  <si>
    <t>https://him-auto.ru/shlangi-i-fitingi/fiting-dko-s-sh-24x15-d12/</t>
  </si>
  <si>
    <t>JF 10511-24-10</t>
  </si>
  <si>
    <t>Фитинг DKO-S (Ш) 24x1.5 d=16</t>
  </si>
  <si>
    <t>https://him-auto.ru/shlangi-i-fitingi/fiting-dko-s-sh-24x15-d16/</t>
  </si>
  <si>
    <t>JF 10511-42-16</t>
  </si>
  <si>
    <t>Фитинг DKO-S (Ш) 42x2 d=25</t>
  </si>
  <si>
    <t>https://him-auto.ru/shlangi-i-fitingi/fiting-dko-s-sh-42x2-d25/</t>
  </si>
  <si>
    <t>20411-14-04T</t>
  </si>
  <si>
    <t>Фитинг DKOL (Г) 14x1,5 d=06</t>
  </si>
  <si>
    <t>https://him-auto.ru/shlangi-i-fitingi/fiting-dkol-g-14x15-d06/</t>
  </si>
  <si>
    <t>801006 CAST</t>
  </si>
  <si>
    <t>https://him-auto.ru/shlangi-i-fitingi/fiting-dkol-g-14x15-d06/?sku=159593</t>
  </si>
  <si>
    <t>10411-36-16</t>
  </si>
  <si>
    <t>Фитинг DKOL (Ш) 36x2 d=25</t>
  </si>
  <si>
    <t>https://him-auto.ru/shlangi-i-fitingi/fiting-dkol-sh-36x2-d25/</t>
  </si>
  <si>
    <t>26741-12-08 HR</t>
  </si>
  <si>
    <t>Фитинг JIC (Г) 1 1/16 (45) d=12</t>
  </si>
  <si>
    <t>https://him-auto.ru/shlangi-i-fitingi/fiting-jic-g-1-116-45-d12/</t>
  </si>
  <si>
    <t>26791-12-08 HR</t>
  </si>
  <si>
    <t>Фитинг JIC (Г) 1 1/16 (90) d=12</t>
  </si>
  <si>
    <t>https://him-auto.ru/shlangi-i-fitingi/fiting-jic-g-1-116-90-d12/</t>
  </si>
  <si>
    <t>JF 26711-12-12</t>
  </si>
  <si>
    <t>Фитинг JIC (Г) 1 1/16 d=20</t>
  </si>
  <si>
    <t>https://him-auto.ru/shlangi-i-fitingi/fiting-jic-g-1-116-d20/</t>
  </si>
  <si>
    <t>JF 26711-16-16</t>
  </si>
  <si>
    <t>Фитинг JIC (Г) 1 5/16 d=25</t>
  </si>
  <si>
    <t>https://him-auto.ru/shlangi-i-fitingi/fiting-jic-g-1-516-d25/</t>
  </si>
  <si>
    <t>JF 26791-05-04</t>
  </si>
  <si>
    <t>Фитинг JIC (Г) 1/2 (90) d=06</t>
  </si>
  <si>
    <t>https://him-auto.ru/shlangi-i-fitingi/fiting-jic-g-12-90-d06/</t>
  </si>
  <si>
    <t>JF 26791-05-05</t>
  </si>
  <si>
    <t>Фитинг JIC (Г) 1/2 (90) d=08</t>
  </si>
  <si>
    <t>https://him-auto.ru/shlangi-i-fitingi/fiting-jic-g-12-90-d08/</t>
  </si>
  <si>
    <t>JF 26741-08-06</t>
  </si>
  <si>
    <t>Фитинг JIC (Г) 3/4 (45) d=10</t>
  </si>
  <si>
    <t>https://him-auto.ru/shlangi-i-fitingi/fiting-jic-g-34-45-d10/</t>
  </si>
  <si>
    <t>JF 26711-08-06</t>
  </si>
  <si>
    <t>Фитинг JIC (Г) 3/4 d=10</t>
  </si>
  <si>
    <t>https://him-auto.ru/shlangi-i-fitingi/fiting-jic-g-34-d10/</t>
  </si>
  <si>
    <t>JF 26711-06-05</t>
  </si>
  <si>
    <t>Фитинг JIC (Г) 9/16 d=08</t>
  </si>
  <si>
    <t>https://him-auto.ru/shlangi-i-fitingi/fiting-jic-g-916-d08/</t>
  </si>
  <si>
    <t>JF 16711-05-04</t>
  </si>
  <si>
    <t>Фитинг JIC (Ш) 1/2 d=06</t>
  </si>
  <si>
    <t>https://him-auto.ru/shlangi-i-fitingi/fiting-jic-sh-12-d06/</t>
  </si>
  <si>
    <t>JF 16711-05-05</t>
  </si>
  <si>
    <t>Фитинг JIC (Ш) 1/2 d=08</t>
  </si>
  <si>
    <t>https://him-auto.ru/shlangi-i-fitingi/fiting-jic-sh-12-d08/</t>
  </si>
  <si>
    <t>JF 16711-08-08</t>
  </si>
  <si>
    <t>Фитинг JIC (Ш) 3/4 d=12</t>
  </si>
  <si>
    <t>https://him-auto.ru/shlangi-i-fitingi/fiting-jic-sh-34-d12/</t>
  </si>
  <si>
    <t>JF 16711-04-04</t>
  </si>
  <si>
    <t>Фитинг JIC (Ш) 7/16 d=06</t>
  </si>
  <si>
    <t>https://him-auto.ru/shlangi-i-fitingi/fiting-jic-sh-716-d06/</t>
  </si>
  <si>
    <t>Фитинг JIC (Ш) 7/16 d=6</t>
  </si>
  <si>
    <t>https://him-auto.ru/shlangi-i-fitingi/fiting-jic-sh-716-d6/</t>
  </si>
  <si>
    <t>16711-10-06 HR</t>
  </si>
  <si>
    <t>Фитинг JIC (Ш) 7/8 d=10</t>
  </si>
  <si>
    <t>https://him-auto.ru/shlangi-i-fitingi/fiting-jic-sh-78-d10/</t>
  </si>
  <si>
    <t>JF 16711-06-04</t>
  </si>
  <si>
    <t>Фитинг JIC (Ш) 9/16 d=06</t>
  </si>
  <si>
    <t>https://him-auto.ru/shlangi-i-fitingi/fiting-jic-sh-916-d06/</t>
  </si>
  <si>
    <t>JF 16711-06-05</t>
  </si>
  <si>
    <t>Фитинг JIC (Ш) 9/16 d=08</t>
  </si>
  <si>
    <t>https://him-auto.ru/shlangi-i-fitingi/fiting-jic-sh-916-d08/</t>
  </si>
  <si>
    <t>JF 16711-06-06</t>
  </si>
  <si>
    <t>Фитинг JIC (Ш) 9/16 d=10</t>
  </si>
  <si>
    <t>https://him-auto.ru/shlangi-i-fitingi/fiting-jic-sh-916-d10/</t>
  </si>
  <si>
    <t>16711-06-06 HR</t>
  </si>
  <si>
    <t>https://him-auto.ru/shlangi-i-fitingi/fiting-jic-sh-916-d10/?sku=159565</t>
  </si>
  <si>
    <t>JF 18611-16-06</t>
  </si>
  <si>
    <t>Фитинг JIS (Ш) 16х1.5 d=10</t>
  </si>
  <si>
    <t>https://him-auto.ru/shlangi-i-fitingi/fiting-jis-sh-16h15-d10/</t>
  </si>
  <si>
    <t>15611-20-16 HR</t>
  </si>
  <si>
    <t>Фитинг NPTF (Ш) 1 1/4 d=25</t>
  </si>
  <si>
    <t>https://him-auto.ru/shlangi-i-fitingi/fiting-nptf-sh-1-14-d25/</t>
  </si>
  <si>
    <t>JF 15611-16-12</t>
  </si>
  <si>
    <t>Фитинг NPTF (Ш) 1 d=20</t>
  </si>
  <si>
    <t>https://him-auto.ru/shlangi-i-fitingi/fiting-nptf-sh-1-d20/</t>
  </si>
  <si>
    <t>JF 15611-16-16</t>
  </si>
  <si>
    <t>Фитинг NPTF (Ш) 1 d=25</t>
  </si>
  <si>
    <t>https://him-auto.ru/shlangi-i-fitingi/fiting-nptf-sh-1-d25/</t>
  </si>
  <si>
    <t>JF 15611-08-06</t>
  </si>
  <si>
    <t>Фитинг NPTF (Ш) 1/2 d=10</t>
  </si>
  <si>
    <t>https://him-auto.ru/shlangi-i-fitingi/fiting-nptf-sh-12-d10/</t>
  </si>
  <si>
    <t>JF 15611-08-08</t>
  </si>
  <si>
    <t>Фитинг NPTF (Ш) 1/2 d=12</t>
  </si>
  <si>
    <t>https://him-auto.ru/shlangi-i-fitingi/fiting-nptf-sh-12-d12/</t>
  </si>
  <si>
    <t>JF 15611-04-04</t>
  </si>
  <si>
    <t>Фитинг NPTF (Ш) 1/4 d=06</t>
  </si>
  <si>
    <t>https://him-auto.ru/shlangi-i-fitingi/fiting-nptf-sh-14-d06/</t>
  </si>
  <si>
    <t>JF 15611-02-04</t>
  </si>
  <si>
    <t>Фитинг NPTF (Ш) 1/8 d=06</t>
  </si>
  <si>
    <t>https://him-auto.ru/shlangi-i-fitingi/fiting-nptf-sh-18-d06/</t>
  </si>
  <si>
    <t>15611-32-32 HR</t>
  </si>
  <si>
    <t>Фитинг NPTF (Ш) 2 d=50</t>
  </si>
  <si>
    <t>https://him-auto.ru/shlangi-i-fitingi/fiting-nptf-sh-2-d50/</t>
  </si>
  <si>
    <t>JF 15611-12-12</t>
  </si>
  <si>
    <t>Фитинг NPTF (Ш) 3/4 d=20</t>
  </si>
  <si>
    <t>https://him-auto.ru/shlangi-i-fitingi/fiting-nptf-sh-34-d20/</t>
  </si>
  <si>
    <t>JF 15611-06-04</t>
  </si>
  <si>
    <t>Фитинг NPTF (Ш) 3/8 d=06</t>
  </si>
  <si>
    <t>https://him-auto.ru/shlangi-i-fitingi/fiting-nptf-sh-38-d06/</t>
  </si>
  <si>
    <t>JF 15611-06-05</t>
  </si>
  <si>
    <t>Фитинг NPTF (Ш) 3/8 d=08</t>
  </si>
  <si>
    <t>https://him-auto.ru/shlangi-i-fitingi/fiting-nptf-sh-38-d08/</t>
  </si>
  <si>
    <t>JF 15611-06-06</t>
  </si>
  <si>
    <t>Фитинг NPTF (Ш) 3/8 d=10</t>
  </si>
  <si>
    <t>https://him-auto.ru/shlangi-i-fitingi/fiting-nptf-sh-38-d10/</t>
  </si>
  <si>
    <t>JF 15611-06-08</t>
  </si>
  <si>
    <t>Фитинг NPTF (Ш) 3/8 d=12</t>
  </si>
  <si>
    <t>https://him-auto.ru/shlangi-i-fitingi/fiting-nptf-sh-38-d12/</t>
  </si>
  <si>
    <t>JF 24241-10-06</t>
  </si>
  <si>
    <t>Фитинг ORFS (Г) 1 (45) d=10</t>
  </si>
  <si>
    <t>https://him-auto.ru/shlangi-i-fitingi/fiting-orfs-g-1-45-d10/</t>
  </si>
  <si>
    <t>JF 24241-10-08</t>
  </si>
  <si>
    <t>Фитинг ORFS (Г) 1 (45) d=12</t>
  </si>
  <si>
    <t>https://him-auto.ru/shlangi-i-fitingi/fiting-orfs-g-1-45-d12/</t>
  </si>
  <si>
    <t>24241-10-12 HR</t>
  </si>
  <si>
    <t>Фитинг ORFS (Г) 1 (45) d=20</t>
  </si>
  <si>
    <t>https://him-auto.ru/shlangi-i-fitingi/fiting-orfs-g-1-45-d20/</t>
  </si>
  <si>
    <t>24291-10-08 HR</t>
  </si>
  <si>
    <t>Фитинг ORFS (Г) 1 (90) d=12</t>
  </si>
  <si>
    <t>https://him-auto.ru/shlangi-i-fitingi/fiting-orfs-g-1-90-d12/</t>
  </si>
  <si>
    <t>JF 24291-10-08</t>
  </si>
  <si>
    <t>https://him-auto.ru/shlangi-i-fitingi/fiting-orfs-g-1-90-d12/?sku=159409</t>
  </si>
  <si>
    <t>JF 24241-12-08</t>
  </si>
  <si>
    <t>Фитинг ORFS (Г) 1 3/16 (45) d=12</t>
  </si>
  <si>
    <t>https://him-auto.ru/shlangi-i-fitingi/fiting-orfs-g-1-316-45-d12/</t>
  </si>
  <si>
    <t>JF 24211-16-12</t>
  </si>
  <si>
    <t>Фитинг ORFS (Г) 1 7/16 d=20</t>
  </si>
  <si>
    <t>https://him-auto.ru/shlangi-i-fitingi/fiting-orfs-g-1-716-d20/</t>
  </si>
  <si>
    <t>24211-20-16 HR</t>
  </si>
  <si>
    <t>Фитинг ORFS (Г) 1' 11/16 d=25</t>
  </si>
  <si>
    <t>https://him-auto.ru/shlangi-i-fitingi/fiting-orfs-g-1-1116-d25/</t>
  </si>
  <si>
    <t>JF 20211T-10-04</t>
  </si>
  <si>
    <t>Фитинг ORFS (Г) 10х1 d=06</t>
  </si>
  <si>
    <t>https://him-auto.ru/shlangi-i-fitingi/fiting-orfs-g-10h1-d06/</t>
  </si>
  <si>
    <t>JF 24291-06-08</t>
  </si>
  <si>
    <t>Фитинг ORFS (Г) 11/16 (90) d=12</t>
  </si>
  <si>
    <t>https://him-auto.ru/shlangi-i-fitingi/fiting-orfs-g-1116-90-d12/</t>
  </si>
  <si>
    <t>JF 24211-06-04</t>
  </si>
  <si>
    <t>Фитинг ORFS (Г) 11/16 d=06</t>
  </si>
  <si>
    <t>https://him-auto.ru/shlangi-i-fitingi/fiting-orfs-g-1116-d06/</t>
  </si>
  <si>
    <t>JF 24211-06-05</t>
  </si>
  <si>
    <t>Фитинг ORFS (Г) 11/16 d=08</t>
  </si>
  <si>
    <t>https://him-auto.ru/shlangi-i-fitingi/fiting-orfs-g-1116-d08/</t>
  </si>
  <si>
    <t>JF 24211-06-08</t>
  </si>
  <si>
    <t>Фитинг ORFS (Г) 11/16 d=12</t>
  </si>
  <si>
    <t>https://him-auto.ru/shlangi-i-fitingi/fiting-orfs-g-1116-d12/</t>
  </si>
  <si>
    <t>JF 24211-08-04</t>
  </si>
  <si>
    <t>Фитинг ORFS (Г) 13/16 d=06</t>
  </si>
  <si>
    <t>https://him-auto.ru/shlangi-i-fitingi/fiting-orfs-g-1316-d06/</t>
  </si>
  <si>
    <t>JF 24211-08-05</t>
  </si>
  <si>
    <t>Фитинг ORFS (Г) 13/16 d=08</t>
  </si>
  <si>
    <t>https://him-auto.ru/shlangi-i-fitingi/fiting-orfs-g-1316-d08/</t>
  </si>
  <si>
    <t>JF 20291T-14-04</t>
  </si>
  <si>
    <t>Фитинг ORFS (Г) 14х1.5 (90) d=06</t>
  </si>
  <si>
    <t>https://him-auto.ru/shlangi-i-fitingi/fiting-orfs-g-14h15-90-d06/</t>
  </si>
  <si>
    <t>JF 20291T-16-05</t>
  </si>
  <si>
    <t>Фитинг ORFS (Г) 16х1.5 (90) d=08</t>
  </si>
  <si>
    <t>https://him-auto.ru/shlangi-i-fitingi/fiting-orfs-g-16h15-90-d08/</t>
  </si>
  <si>
    <t>JF 20211T-22-08</t>
  </si>
  <si>
    <t>Фитинг ORFS (Г) 22х1.5 d=12</t>
  </si>
  <si>
    <t>https://him-auto.ru/shlangi-i-fitingi/fiting-orfs-g-22h15-d12/</t>
  </si>
  <si>
    <t>JF 20211T-24-08</t>
  </si>
  <si>
    <t>Фитинг ORFS (Г) 24х1.5 d=12</t>
  </si>
  <si>
    <t>https://him-auto.ru/shlangi-i-fitingi/fiting-orfs-g-24h15-d12/</t>
  </si>
  <si>
    <t>JF 20211T-27-10</t>
  </si>
  <si>
    <t>Фитинг ORFS (Г) 27х1.5 d=16</t>
  </si>
  <si>
    <t>https://him-auto.ru/shlangi-i-fitingi/fiting-orfs-g-27h15-d16/</t>
  </si>
  <si>
    <t>JF 20211T-36-16</t>
  </si>
  <si>
    <t>Фитинг ORFS (Г) 36х2 d=25</t>
  </si>
  <si>
    <t>https://him-auto.ru/shlangi-i-fitingi/fiting-orfs-g-36h2-d25/</t>
  </si>
  <si>
    <t>JF 20211T-39-16</t>
  </si>
  <si>
    <t>Фитинг ORFS (Г) 39х2 d=25</t>
  </si>
  <si>
    <t>https://him-auto.ru/shlangi-i-fitingi/fiting-orfs-g-39h2-d25/</t>
  </si>
  <si>
    <t>JF 20211T-42-16</t>
  </si>
  <si>
    <t>Фитинг ORFS (Г) 42х2 d=25</t>
  </si>
  <si>
    <t>https://him-auto.ru/shlangi-i-fitingi/fiting-orfs-g-42h2-d25/</t>
  </si>
  <si>
    <t>JF 14211-12-08</t>
  </si>
  <si>
    <t>Фитинг ORFS (Ш) 1 3/16 d=12</t>
  </si>
  <si>
    <t>https://him-auto.ru/shlangi-i-fitingi/fiting-orfs-sh-1-316-d12/</t>
  </si>
  <si>
    <t>87312-08-12 HR</t>
  </si>
  <si>
    <t>Фитинг SFL 30.2 d=20</t>
  </si>
  <si>
    <t>https://him-auto.ru/shlangi-i-fitingi/fiting-sfl-302-d20/</t>
  </si>
  <si>
    <t>JF 87342-12-08</t>
  </si>
  <si>
    <t>Фитинг SFL 38.1 (45) d=12</t>
  </si>
  <si>
    <t>https://him-auto.ru/shlangi-i-fitingi/fiting-sfl-381-45-d12/</t>
  </si>
  <si>
    <t>JF 87342-12-10</t>
  </si>
  <si>
    <t>Фитинг SFL 38.1 (45) d=16</t>
  </si>
  <si>
    <t>https://him-auto.ru/shlangi-i-fitingi/fiting-sfl-381-45-d16/</t>
  </si>
  <si>
    <t>JF 87342-12-12</t>
  </si>
  <si>
    <t>Фитинг SFL 38.1 (45) d=20</t>
  </si>
  <si>
    <t>https://him-auto.ru/shlangi-i-fitingi/fiting-sfl-381-45-d20/</t>
  </si>
  <si>
    <t>JF 87342-12-16</t>
  </si>
  <si>
    <t>Фитинг SFL 38.1 (45) d=25</t>
  </si>
  <si>
    <t>https://him-auto.ru/shlangi-i-fitingi/fiting-sfl-381-45-d25/</t>
  </si>
  <si>
    <t>JF 87392-12-12</t>
  </si>
  <si>
    <t>Фитинг SFL 38.1 (90) d=20</t>
  </si>
  <si>
    <t>https://him-auto.ru/shlangi-i-fitingi/fiting-sfl-381-90-d20/</t>
  </si>
  <si>
    <t>87312-12-08 HR</t>
  </si>
  <si>
    <t>Фитинг SFL 38.1 d=12</t>
  </si>
  <si>
    <t>https://him-auto.ru/shlangi-i-fitingi/fiting-sfl-381-d12/</t>
  </si>
  <si>
    <t>87312-12-10 HR</t>
  </si>
  <si>
    <t>Фитинг SFL 38.1 d=16</t>
  </si>
  <si>
    <t>https://him-auto.ru/shlangi-i-fitingi/fiting-sfl-381-d16/</t>
  </si>
  <si>
    <t>87312-12-12 HR</t>
  </si>
  <si>
    <t>Фитинг SFL 38.1 d=20</t>
  </si>
  <si>
    <t>https://him-auto.ru/shlangi-i-fitingi/fiting-sfl-381-d20/</t>
  </si>
  <si>
    <t>JF 87312-12-16</t>
  </si>
  <si>
    <t>Фитинг SFL 38.1 d=25</t>
  </si>
  <si>
    <t>https://him-auto.ru/shlangi-i-fitingi/fiting-sfl-381-d25/</t>
  </si>
  <si>
    <t>JF 87342-16-16</t>
  </si>
  <si>
    <t>Фитинг SFL 44.4 (45) d=25</t>
  </si>
  <si>
    <t>https://him-auto.ru/shlangi-i-fitingi/fiting-sfl-444-45-d25/</t>
  </si>
  <si>
    <t>87392-16-12 HR</t>
  </si>
  <si>
    <t>Фитинг SFL 44.4 (90) d=20</t>
  </si>
  <si>
    <t>https://him-auto.ru/shlangi-i-fitingi/fiting-sfl-444-90-d20/</t>
  </si>
  <si>
    <t>87392-16-16 HR</t>
  </si>
  <si>
    <t>Фитинг SFL 44.4 (90) d=25</t>
  </si>
  <si>
    <t>https://him-auto.ru/shlangi-i-fitingi/fiting-sfl-444-90-d25/</t>
  </si>
  <si>
    <t>87312-16-12 HR</t>
  </si>
  <si>
    <t>Фитинг SFL 44.4 d=20</t>
  </si>
  <si>
    <t>https://him-auto.ru/shlangi-i-fitingi/fiting-sfl-444-d20/</t>
  </si>
  <si>
    <t>JF 87312-16-16</t>
  </si>
  <si>
    <t>Фитинг SFL 44.4 d=25</t>
  </si>
  <si>
    <t>https://him-auto.ru/shlangi-i-fitingi/fiting-sfl-444-d25/</t>
  </si>
  <si>
    <t>JF 87342-20-16</t>
  </si>
  <si>
    <t>Фитинг SFL 50.8 (45) d=25</t>
  </si>
  <si>
    <t>https://him-auto.ru/shlangi-i-fitingi/fiting-sfl-508-45-d25/</t>
  </si>
  <si>
    <t>87392-20-16 H150 HR</t>
  </si>
  <si>
    <t>Фитинг SFL 50.8 (90) d=25 h=150</t>
  </si>
  <si>
    <t>https://him-auto.ru/shlangi-i-fitingi/fiting-sfl-508-90-d25-h150/</t>
  </si>
  <si>
    <t>87312-20-16 HR</t>
  </si>
  <si>
    <t>Фитинг SFL 50.8 d=25</t>
  </si>
  <si>
    <t>https://him-auto.ru/shlangi-i-fitingi/fiting-sfl-508-d25/</t>
  </si>
  <si>
    <t>JF 87612-08-08</t>
  </si>
  <si>
    <t>Фитинг SFS 31.8 d=12</t>
  </si>
  <si>
    <t>https://him-auto.ru/shlangi-i-fitingi/fiting-sfs-318-d12/</t>
  </si>
  <si>
    <t>JF 87612-08-12</t>
  </si>
  <si>
    <t>Фитинг SFS 31.8 d=20</t>
  </si>
  <si>
    <t>https://him-auto.ru/shlangi-i-fitingi/fiting-sfs-318-d20/</t>
  </si>
  <si>
    <t>JF 87642-12-12</t>
  </si>
  <si>
    <t>Фитинг SFS 41.3 (45) d=20</t>
  </si>
  <si>
    <t>https://him-auto.ru/shlangi-i-fitingi/fiting-sfs-413-45-d20/</t>
  </si>
  <si>
    <t>JF 87642-12-16</t>
  </si>
  <si>
    <t>Фитинг SFS 41.3 (45) d=25</t>
  </si>
  <si>
    <t>https://him-auto.ru/shlangi-i-fitingi/fiting-sfs-413-45-d25/</t>
  </si>
  <si>
    <t>JF 87692-12-12</t>
  </si>
  <si>
    <t>Фитинг SFS 41.3 (90) d=20</t>
  </si>
  <si>
    <t>https://him-auto.ru/shlangi-i-fitingi/fiting-sfs-413-90-d20/</t>
  </si>
  <si>
    <t>87612-12-10 HR</t>
  </si>
  <si>
    <t>Фитинг SFS 41.3 d=16</t>
  </si>
  <si>
    <t>https://him-auto.ru/shlangi-i-fitingi/fiting-sfs-413-d16/</t>
  </si>
  <si>
    <t>87612-12-12 HR</t>
  </si>
  <si>
    <t>Фитинг SFS 41.3 d=20</t>
  </si>
  <si>
    <t>https://him-auto.ru/shlangi-i-fitingi/fiting-sfs-413-d20/</t>
  </si>
  <si>
    <t>JF 87642-16-12</t>
  </si>
  <si>
    <t>Фитинг SFS 47.6 (45) d=20</t>
  </si>
  <si>
    <t>https://him-auto.ru/shlangi-i-fitingi/fiting-sfs-476-45-d20/</t>
  </si>
  <si>
    <t>JF 87642-16-16</t>
  </si>
  <si>
    <t>Фитинг SFS 47.6 (45) d=25</t>
  </si>
  <si>
    <t>https://him-auto.ru/shlangi-i-fitingi/fiting-sfs-476-45-d25/</t>
  </si>
  <si>
    <t>JF 87692-16-12</t>
  </si>
  <si>
    <t>Фитинг SFS 47.6 (90) d=20</t>
  </si>
  <si>
    <t>https://him-auto.ru/shlangi-i-fitingi/fiting-sfs-476-90-d20/</t>
  </si>
  <si>
    <t>87642-20-20 HR</t>
  </si>
  <si>
    <t>Фитинг SFS 54.0 (45) d=32</t>
  </si>
  <si>
    <t>https://him-auto.ru/shlangi-i-fitingi/fiting-sfs-540-45-d32/</t>
  </si>
  <si>
    <t>87642-20-24 HR</t>
  </si>
  <si>
    <t>Фитинг SFS 54.0 (45) d=38</t>
  </si>
  <si>
    <t>https://him-auto.ru/shlangi-i-fitingi/fiting-sfs-540-45-d38/</t>
  </si>
  <si>
    <t>JF 87692-20-16</t>
  </si>
  <si>
    <t>Фитинг SFS 54.0 (90) d=25</t>
  </si>
  <si>
    <t>https://him-auto.ru/shlangi-i-fitingi/fiting-sfs-540-90-d25/</t>
  </si>
  <si>
    <t>87692-20-24 HR</t>
  </si>
  <si>
    <t>Фитинг SFS 54.0 (90) d=38</t>
  </si>
  <si>
    <t>https://him-auto.ru/shlangi-i-fitingi/fiting-sfs-540-90-d38/</t>
  </si>
  <si>
    <t>87612-20-16 HR</t>
  </si>
  <si>
    <t>Фитинг SFS 54.0 d=25</t>
  </si>
  <si>
    <t>https://him-auto.ru/shlangi-i-fitingi/fiting-sfs-540-d25/</t>
  </si>
  <si>
    <t>87612-20-20 HR</t>
  </si>
  <si>
    <t>Фитинг SFS 54.0 d=32</t>
  </si>
  <si>
    <t>https://him-auto.ru/shlangi-i-fitingi/fiting-sfs-540-d32/</t>
  </si>
  <si>
    <t>3175206</t>
  </si>
  <si>
    <t>Фитинг штуцер 8.0 мм для бытового Alto, латунь, вход d=6 мм елочка</t>
  </si>
  <si>
    <t>https://him-auto.ru/shlangi-i-fitingi/fiting-shtucer-80-mm-dlya-bytovogo-alto-latun-vhod-d6-mm-elochka/</t>
  </si>
  <si>
    <t>200000092</t>
  </si>
  <si>
    <t>Фитинг штуцер 8.8 мм для бытового Керхера (new), латунь, вход d=6 мм елочка</t>
  </si>
  <si>
    <t>https://him-auto.ru/shlangi-i-fitingi/fiting-shtucer-88-mm-dlya-bytovogo-kerhera-new-latun-vhod-d6-mm-elochka/</t>
  </si>
  <si>
    <t>316409</t>
  </si>
  <si>
    <t>Фитинг(Г) 1/2 d=10 нерж. 500 бар</t>
  </si>
  <si>
    <t>https://him-auto.ru/shlangi-i-fitingi/fitingg-12-d10-nerzh-500-bar/</t>
  </si>
  <si>
    <t>31625</t>
  </si>
  <si>
    <t>Фитинг(Г) 3/8 d=10 нерж. 500 бар</t>
  </si>
  <si>
    <t>https://him-auto.ru/shlangi-i-fitingi/fitingg-38-d10-nerzh-500-bar/</t>
  </si>
  <si>
    <t>315619</t>
  </si>
  <si>
    <t>Фитинг(Ш) 1/2 d=10 нерж. 500 бар</t>
  </si>
  <si>
    <t>https://him-auto.ru/shlangi-i-fitingi/fitingsh-12-d10-nerzh-500-bar/</t>
  </si>
  <si>
    <t>31500</t>
  </si>
  <si>
    <t>Фитинг(Ш) 1/4 d=0.6</t>
  </si>
  <si>
    <t>https://him-auto.ru/shlangi-i-fitingi/fitingsh-14-d06/</t>
  </si>
  <si>
    <t>31506</t>
  </si>
  <si>
    <t>Фитинг(Ш) 1/8 d=0.6</t>
  </si>
  <si>
    <t>https://him-auto.ru/shlangi-i-fitingi/fitingsh-18-d06/</t>
  </si>
  <si>
    <t>31569</t>
  </si>
  <si>
    <t>Фитинг(Ш) 3/8 d=10 нерж. 500 бар</t>
  </si>
  <si>
    <t>https://him-auto.ru/shlangi-i-fitingi/fitingsh-38-d10-nerzh-500-bar/</t>
  </si>
  <si>
    <t>M-00000185</t>
  </si>
  <si>
    <t>Форсунка вращающаяся каналопромывочная (вход 1/4внут, 3 отверстия, размер 030)</t>
  </si>
  <si>
    <t>https://him-auto.ru/shlangi-i-fitingi/forsunka-vrashchayushchayasya-kanalopromyvochnaya-vhod-14vnut-3-otverstiya-razmer-030/</t>
  </si>
  <si>
    <t>M-00000186</t>
  </si>
  <si>
    <t>Форсунка вращающаяся каналопромывочная (вход 1/4внут, 3 отверстия, размер 035)</t>
  </si>
  <si>
    <t>https://him-auto.ru/shlangi-i-fitingi/forsunka-vrashchayushchayasya-kanalopromyvochnaya-vhod-14vnut-3-otverstiya-razmer-035/</t>
  </si>
  <si>
    <t>M-200049794</t>
  </si>
  <si>
    <t>Форсунка вращающаяся каналопромывочная (вход 1/4внут, 3 отверстия, размер 040)</t>
  </si>
  <si>
    <t>https://him-auto.ru/shlangi-i-fitingi/forsunka-vrashchayushchayasya-kanalopromyvochnaya-vhod-14vnut-3-otverstiya-razmer-040/</t>
  </si>
  <si>
    <t>M-200049795</t>
  </si>
  <si>
    <t>Форсунка вращающаяся каналопромывочная (вход 1/4внут, 3 отверстия, размер 045)</t>
  </si>
  <si>
    <t>https://him-auto.ru/shlangi-i-fitingi/forsunka-vrashchayushchayasya-kanalopromyvochnaya-vhod-14vnut-3-otverstiya-razmer-045/</t>
  </si>
  <si>
    <t>M-200049800</t>
  </si>
  <si>
    <t>Форсунка вращающаяся каналопромывочная (вход 1/4внут, 3 отверстия, размер 050)</t>
  </si>
  <si>
    <t>https://him-auto.ru/shlangi-i-fitingi/forsunka-vrashchayushchayasya-kanalopromyvochnaya-vhod-14vnut-3-otverstiya-razmer-050/</t>
  </si>
  <si>
    <t>M-200049805</t>
  </si>
  <si>
    <t>Форсунка вращающаяся каналопромывочная (вход 1/4внут, 3 отверстия, размер 055)</t>
  </si>
  <si>
    <t>https://him-auto.ru/shlangi-i-fitingi/forsunka-vrashchayushchayasya-kanalopromyvochnaya-vhod-14vnut-3-otverstiya-razmer-055/</t>
  </si>
  <si>
    <t>M-200049810</t>
  </si>
  <si>
    <t>Форсунка вращающаяся каналопромывочная (вход 1/4внут, 3 отверстия, размер 060)</t>
  </si>
  <si>
    <t>https://him-auto.ru/shlangi-i-fitingi/forsunka-vrashchayushchayasya-kanalopromyvochnaya-vhod-14vnut-3-otverstiya-razmer-060/</t>
  </si>
  <si>
    <t>M-200049815</t>
  </si>
  <si>
    <t>Форсунка вращающаяся каналопромывочная (вход 1/4внут, 3 отверстия, размер 070)</t>
  </si>
  <si>
    <t>https://him-auto.ru/shlangi-i-fitingi/forsunka-vrashchayushchayasya-kanalopromyvochnaya-vhod-14vnut-3-otverstiya-razmer-070/</t>
  </si>
  <si>
    <t>M-200049825</t>
  </si>
  <si>
    <t>Форсунка вращающаяся каналопромывочная (вход 1/8внут, 3 отверстия, размер 045)</t>
  </si>
  <si>
    <t>https://him-auto.ru/shlangi-i-fitingi/forsunka-vrashchayushchayasya-kanalopromyvochnaya-vhod-18vnut-3-otverstiya-razmer-045/</t>
  </si>
  <si>
    <t>M-200049830</t>
  </si>
  <si>
    <t>Форсунка вращающаяся каналопромывочная (вход 1/8внут, 3 отверстия, размер 050)</t>
  </si>
  <si>
    <t>https://him-auto.ru/shlangi-i-fitingi/forsunka-vrashchayushchayasya-kanalopromyvochnaya-vhod-18vnut-3-otverstiya-razmer-050/</t>
  </si>
  <si>
    <t>M-200049835</t>
  </si>
  <si>
    <t>Форсунка вращающаяся каналопромывочная (вход 1/8внут, 3 отверстия, размер 055)</t>
  </si>
  <si>
    <t>https://him-auto.ru/shlangi-i-fitingi/forsunka-vrashchayushchayasya-kanalopromyvochnaya-vhod-18vnut-3-otverstiya-razmer-055/</t>
  </si>
  <si>
    <t>M-200049840</t>
  </si>
  <si>
    <t>Форсунка вращающаяся каналопромывочная (вход 1/8внут, 3 отверстия, размер 060)</t>
  </si>
  <si>
    <t>https://him-auto.ru/shlangi-i-fitingi/forsunka-vrashchayushchayasya-kanalopromyvochnaya-vhod-18vnut-3-otverstiya-razmer-060/</t>
  </si>
  <si>
    <t>M-200049850</t>
  </si>
  <si>
    <t>Форсунка вращающаяся каналопромывочная (вход 1/8внут, 3 отверстия, размер 080)</t>
  </si>
  <si>
    <t>https://him-auto.ru/shlangi-i-fitingi/forsunka-vrashchayushchayasya-kanalopromyvochnaya-vhod-18vnut-3-otverstiya-razmer-080/</t>
  </si>
  <si>
    <t>M-200049860</t>
  </si>
  <si>
    <t>Форсунка вращающаяся каналопромывочная (вход 3/8внут, 3 отверстия, размер 040)</t>
  </si>
  <si>
    <t>https://him-auto.ru/shlangi-i-fitingi/forsunka-vrashchayushchayasya-kanalopromyvochnaya-vhod-38vnut-3-otverstiya-razmer-040/</t>
  </si>
  <si>
    <t>M-00000245</t>
  </si>
  <si>
    <t>Форсунка каналопромывочная (с боем вперед и назад, вход 1/4внут, 1х3 отверстие, размер 025)</t>
  </si>
  <si>
    <t>https://him-auto.ru/shlangi-i-fitingi/forsunka-kanalopromyvochnaya-s-boem-vpered-i-nazad-vhod-14vnut-1h3-otverstie-razmer-025/</t>
  </si>
  <si>
    <t>M-00000181</t>
  </si>
  <si>
    <t>Форсунка каналопромывочная (с боем вперед и назад, вход 1/4внут, 1х3 отверстие, размер 030)</t>
  </si>
  <si>
    <t>https://him-auto.ru/shlangi-i-fitingi/forsunka-kanalopromyvochnaya-s-boem-vpered-i-nazad-vhod-14vnut-1h3-otverstie-razmer-030/</t>
  </si>
  <si>
    <t>M-00000182</t>
  </si>
  <si>
    <t>Форсунка каналопромывочная (с боем вперед и назад, вход 1/4внут, 1х3 отверстие, размер 035)</t>
  </si>
  <si>
    <t>https://him-auto.ru/shlangi-i-fitingi/forsunka-kanalopromyvochnaya-s-boem-vpered-i-nazad-vhod-14vnut-1h3-otverstie-razmer-035/</t>
  </si>
  <si>
    <t>M-65114</t>
  </si>
  <si>
    <t>Форсунка каналопромывочная (с боем вперед и назад, вход 1/4внут, 1х3 отверстие, размер 040)</t>
  </si>
  <si>
    <t>https://him-auto.ru/shlangi-i-fitingi/forsunka-kanalopromyvochnaya-s-boem-vpered-i-nazad-vhod-14vnut-1h3-otverstie-razmer-040/</t>
  </si>
  <si>
    <t>M-65112</t>
  </si>
  <si>
    <t>Форсунка каналопромывочная (с боем вперед и назад, вход 1/4внут, 1х3 отверстие, размер 045)</t>
  </si>
  <si>
    <t>https://him-auto.ru/shlangi-i-fitingi/forsunka-kanalopromyvochnaya-s-boem-vpered-i-nazad-vhod-14vnut-1h3-otverstie-razmer-045/</t>
  </si>
  <si>
    <t>M-65113</t>
  </si>
  <si>
    <t>Форсунка каналопромывочная (с боем вперед и назад, вход 1/4внут, 1х3 отверстие, размер 050)</t>
  </si>
  <si>
    <t>https://him-auto.ru/shlangi-i-fitingi/forsunka-kanalopromyvochnaya-s-boem-vpered-i-nazad-vhod-14vnut-1h3-otverstie-razmer-050/</t>
  </si>
  <si>
    <t>M-65115</t>
  </si>
  <si>
    <t>Форсунка каналопромывочная (с боем вперед и назад, вход 1/4внут, 1х3 отверстие, размер 055)</t>
  </si>
  <si>
    <t>https://him-auto.ru/shlangi-i-fitingi/forsunka-kanalopromyvochnaya-s-boem-vpered-i-nazad-vhod-14vnut-1h3-otverstie-razmer-055/</t>
  </si>
  <si>
    <t>M-65118</t>
  </si>
  <si>
    <t>Форсунка каналопромывочная (с боем вперед и назад, вход 1/4внут, 1х3 отверстие, размер 060)</t>
  </si>
  <si>
    <t>https://him-auto.ru/shlangi-i-fitingi/forsunka-kanalopromyvochnaya-s-boem-vpered-i-nazad-vhod-14vnut-1h3-otverstie-razmer-060/</t>
  </si>
  <si>
    <t>M-120155375</t>
  </si>
  <si>
    <t>Форсунка каналопромывочная (с боем вперед и назад, вход 1/8внут, 1х3 отверстие, размер 035)</t>
  </si>
  <si>
    <t>https://him-auto.ru/shlangi-i-fitingi/forsunka-kanalopromyvochnaya-s-boem-vpered-i-nazad-vhod-18vnut-1h3-otverstie-razmer-035/</t>
  </si>
  <si>
    <t>M-122370170</t>
  </si>
  <si>
    <t>Форсунка каналопромывочная (с боем вперед и назад, вход 1/8внут, 1х3 отверстие, размер 040)</t>
  </si>
  <si>
    <t>https://him-auto.ru/shlangi-i-fitingi/forsunka-kanalopromyvochnaya-s-boem-vpered-i-nazad-vhod-18vnut-1h3-otverstie-razmer-040/</t>
  </si>
  <si>
    <t>M-65060</t>
  </si>
  <si>
    <t>Форсунка каналопромывочная (с боем вперед и назад, вход 1/8внут, 1х3 отверстие, размер 050)</t>
  </si>
  <si>
    <t>https://him-auto.ru/shlangi-i-fitingi/forsunka-kanalopromyvochnaya-s-boem-vpered-i-nazad-vhod-18vnut-1h3-otverstie-razmer-050/</t>
  </si>
  <si>
    <t>M-65050</t>
  </si>
  <si>
    <t>Форсунка каналопромывочная (с боем вперед и назад, вход 1/8внут, 1х3 отверстие, размер 055)</t>
  </si>
  <si>
    <t>https://him-auto.ru/shlangi-i-fitingi/forsunka-kanalopromyvochnaya-s-boem-vpered-i-nazad-vhod-18vnut-1h3-otverstie-razmer-055/</t>
  </si>
  <si>
    <t>M-65055</t>
  </si>
  <si>
    <t>Форсунка каналопромывочная (с боем вперед и назад, вход 1/8внут, 1х3 отверстие, размер 060)</t>
  </si>
  <si>
    <t>https://him-auto.ru/shlangi-i-fitingi/forsunka-kanalopromyvochnaya-s-boem-vpered-i-nazad-vhod-18vnut-1h3-otverstie-razmer-060/</t>
  </si>
  <si>
    <t>8.056.040B</t>
  </si>
  <si>
    <t>Форсунка каналопромывочная 1/4F (с боем вперед и назад, 1х3 отверстие, размер 040), 65114</t>
  </si>
  <si>
    <t>https://him-auto.ru/shlangi-i-fitingi/forsunka-kanalopromyvochnaya-14f-s-boem-vpered-i-nazad-1h3-otverstie-razmer-040-65114/</t>
  </si>
  <si>
    <t>8.056.045B</t>
  </si>
  <si>
    <t>Форсунка каналопромывочная 1/4F (с боем вперед и назад, 1х3 отверстие, размер 045), 65112</t>
  </si>
  <si>
    <t>https://him-auto.ru/shlangi-i-fitingi/forsunka-kanalopromyvochnaya-14f-s-boem-vpered-i-nazad-1h3-otverstie-razmer-045-65112/</t>
  </si>
  <si>
    <t>8.056.050B</t>
  </si>
  <si>
    <t>Форсунка каналопромывочная 1/4F (с боем вперед и назад, 1х3 отверстие, размер 050), 65113</t>
  </si>
  <si>
    <t>https://him-auto.ru/shlangi-i-fitingi/forsunka-kanalopromyvochnaya-14f-s-boem-vpered-i-nazad-1h3-otverstie-razmer-050-65113/</t>
  </si>
  <si>
    <t>25.1290.30</t>
  </si>
  <si>
    <t>Форсунка каналопромывочная вращающаяся; сопло 030; вход 1/4"г; бой 3R</t>
  </si>
  <si>
    <t>https://him-auto.ru/shlangi-i-fitingi/forsunka-kanalopromyvochnaya-vrashchayushchayasya-soplo-030-vhod-14g-boj-3r/</t>
  </si>
  <si>
    <t>25.1285.30</t>
  </si>
  <si>
    <t>Форсунка каналопромывочная вращающаяся; сопло 030; вход 1/8"г; бой 3R</t>
  </si>
  <si>
    <t>https://him-auto.ru/shlangi-i-fitingi/forsunka-kanalopromyvochnaya-vrashchayushchayasya-soplo-030-vhod-18g-boj-3r/</t>
  </si>
  <si>
    <t>25.1290.40</t>
  </si>
  <si>
    <t>Форсунка каналопромывочная вращающаяся; сопло 040; вход 1/4"г; бой 3R</t>
  </si>
  <si>
    <t>https://him-auto.ru/shlangi-i-fitingi/forsunka-kanalopromyvochnaya-vrashchayushchayasya-soplo-040-vhod-14g-boj-3r/</t>
  </si>
  <si>
    <t>25.1285.40</t>
  </si>
  <si>
    <t>Форсунка каналопромывочная вращающаяся; сопло 040; вход 1/8"г; бой 3R</t>
  </si>
  <si>
    <t>https://him-auto.ru/shlangi-i-fitingi/forsunka-kanalopromyvochnaya-vrashchayushchayasya-soplo-040-vhod-18g-boj-3r/</t>
  </si>
  <si>
    <t>25.1290.50</t>
  </si>
  <si>
    <t>Форсунка каналопромывочная вращающаяся; сопло 050; вход 1/4"г; бой 3R</t>
  </si>
  <si>
    <t>https://him-auto.ru/shlangi-i-fitingi/forsunka-kanalopromyvochnaya-vrashchayushchayasya-soplo-050-vhod-14g-boj-3r/</t>
  </si>
  <si>
    <t>25.1285.50</t>
  </si>
  <si>
    <t>Форсунка каналопромывочная вращающаяся; сопло 050; вход 1/8"г; бой 3R</t>
  </si>
  <si>
    <t>https://him-auto.ru/shlangi-i-fitingi/forsunka-kanalopromyvochnaya-vrashchayushchayasya-soplo-050-vhod-18g-boj-3r/</t>
  </si>
  <si>
    <t>25.1290.60</t>
  </si>
  <si>
    <t>Форсунка каналопромывочная вращающаяся; сопло 060; вход 1/4"г; бой 3R</t>
  </si>
  <si>
    <t>https://him-auto.ru/shlangi-i-fitingi/forsunka-kanalopromyvochnaya-vrashchayushchayasya-soplo-060-vhod-14g-boj-3r/</t>
  </si>
  <si>
    <t>25.1285.60</t>
  </si>
  <si>
    <t>Форсунка каналопромывочная вращающаяся; сопло 060; вход 1/8"г; бой 3R</t>
  </si>
  <si>
    <t>https://him-auto.ru/shlangi-i-fitingi/forsunka-kanalopromyvochnaya-vrashchayushchayasya-soplo-060-vhod-18g-boj-3r/</t>
  </si>
  <si>
    <t>25.1295.60</t>
  </si>
  <si>
    <t>Форсунка каналопромывочная вращающаяся; сопло 060;STR-3/8 вход 3/8"г; бой 3R</t>
  </si>
  <si>
    <t>https://him-auto.ru/shlangi-i-fitingi/forsunka-kanalopromyvochnaya-vrashchayushchayasya-soplo-060str-38-vhod-38g-boj-3r/</t>
  </si>
  <si>
    <t>25.1290.70</t>
  </si>
  <si>
    <t>Форсунка каналопромывочная вращающаяся; сопло 070; вход 1/4"г; бой 3R</t>
  </si>
  <si>
    <t>https://him-auto.ru/shlangi-i-fitingi/forsunka-kanalopromyvochnaya-vrashchayushchayasya-soplo-070-vhod-14g-boj-3r/</t>
  </si>
  <si>
    <t>25.1285.70</t>
  </si>
  <si>
    <t>Форсунка каналопромывочная вращающаяся; сопло 070; вход 1/8"г; бой 3R</t>
  </si>
  <si>
    <t>https://him-auto.ru/shlangi-i-fitingi/forsunka-kanalopromyvochnaya-vrashchayushchayasya-soplo-070-vhod-18g-boj-3r/</t>
  </si>
  <si>
    <t>25.1285.80</t>
  </si>
  <si>
    <t>Форсунка каналопромывочная вращающаяся; сопло 080; вход 1/8"г; бой 3R</t>
  </si>
  <si>
    <t>https://him-auto.ru/shlangi-i-fitingi/forsunka-kanalopromyvochnaya-vrashchayushchayasya-soplo-080-vhod-18g-boj-3r/</t>
  </si>
  <si>
    <t>8.057.040В</t>
  </si>
  <si>
    <t>Форсунка каналопромывочная с вращ., 1/4F (3 отверстия, размер 040), 200049794</t>
  </si>
  <si>
    <t>https://him-auto.ru/shlangi-i-fitingi/forsunka-kanalopromyvochnaya-s-vrashch-14f-3-otverstiya-razmer-040-200049794/</t>
  </si>
  <si>
    <t>8.057.045B</t>
  </si>
  <si>
    <t>Форсунка каналопромывочная с вращ., 1/4F (3 отверстия, размер 045), 200049795</t>
  </si>
  <si>
    <t>https://him-auto.ru/shlangi-i-fitingi/forsunka-kanalopromyvochnaya-s-vrashch-14f-3-otverstiya-razmer-045-200049795/</t>
  </si>
  <si>
    <t>8.057.050B</t>
  </si>
  <si>
    <t>Форсунка каналопромывочная с вращ., 1/4F (3 отверстия, размер 050), 200049800</t>
  </si>
  <si>
    <t>https://him-auto.ru/shlangi-i-fitingi/forsunka-kanalopromyvochnaya-s-vrashch-14f-3-otverstiya-razmer-050-200049800/</t>
  </si>
  <si>
    <t>25.1246.20</t>
  </si>
  <si>
    <t>Форсунка каналопромывочная с роторной фрезой сопло 20; вход 1/2"г; бой 6Rх4S</t>
  </si>
  <si>
    <t>https://him-auto.ru/shlangi-i-fitingi/forsunka-kanalopromyvochnaya-s-rotornoj-frezoj-soplo-20-vhod-12g-boj-6rh4s/</t>
  </si>
  <si>
    <t>25.1247.30</t>
  </si>
  <si>
    <t>Форсунка каналопромывочная с роторной фрезой сопло 30; вход 3/4"г; бой 6Rх4S</t>
  </si>
  <si>
    <t>https://him-auto.ru/shlangi-i-fitingi/forsunka-kanalopromyvochnaya-s-rotornoj-frezoj-soplo-30-vhod-34g-boj-6rh4s/</t>
  </si>
  <si>
    <t>25.1224.30</t>
  </si>
  <si>
    <t>Форсунка каналопромывочная сопло 030 ST 4; вход 3/8"г; бой 3RХ1F</t>
  </si>
  <si>
    <t>https://him-auto.ru/shlangi-i-fitingi/forsunka-kanalopromyvochnaya-soplo-030-st-4-vhod-38g-boj-3rh1f/</t>
  </si>
  <si>
    <t>25.1223.40</t>
  </si>
  <si>
    <t>Форсунка каналопромывочная сопло 040 ST 3; вход 3/8"г; бой 3R</t>
  </si>
  <si>
    <t>https://him-auto.ru/shlangi-i-fitingi/forsunka-kanalopromyvochnaya-soplo-040-st-3-vhod-38g-boj-3r/</t>
  </si>
  <si>
    <t>25.1224.60</t>
  </si>
  <si>
    <t>Форсунка каналопромывочная сопло 060 ST 4; вход 3/8"г; бой 3RХ1F</t>
  </si>
  <si>
    <t>https://him-auto.ru/shlangi-i-fitingi/forsunka-kanalopromyvochnaya-soplo-060-st-4-vhod-38g-boj-3rh1f/</t>
  </si>
  <si>
    <t>25.1236.20</t>
  </si>
  <si>
    <t>Форсунка каналопромывочная сопло 20; вход 1/2"г; бой 6R</t>
  </si>
  <si>
    <t>https://him-auto.ru/shlangi-i-fitingi/forsunka-kanalopromyvochnaya-soplo-20-vhod-12g-boj-6r/</t>
  </si>
  <si>
    <t>25.1236.30</t>
  </si>
  <si>
    <t>Форсунка каналопромывочная сопло 30; вход 1/2"г; бой 6R.</t>
  </si>
  <si>
    <t>https://him-auto.ru/shlangi-i-fitingi/forsunka-kanalopromyvochnaya-soplo-30-vhod-12g-boj-6r/</t>
  </si>
  <si>
    <t>25.1237.40</t>
  </si>
  <si>
    <t>Форсунка каналопромывочная сопло 40; вход 3/4"г; бой 6R</t>
  </si>
  <si>
    <t>https://him-auto.ru/shlangi-i-fitingi/forsunka-kanalopromyvochnaya-soplo-40-vhod-34g-boj-6r/</t>
  </si>
  <si>
    <t>25.1213.30</t>
  </si>
  <si>
    <t>Форсунка каналопромывочная; сопло 030; вход 1/4"г; бой 3R</t>
  </si>
  <si>
    <t>https://him-auto.ru/shlangi-i-fitingi/forsunka-kanalopromyvochnaya-soplo-030-vhod-14g-boj-3r/</t>
  </si>
  <si>
    <t>25.1214.30</t>
  </si>
  <si>
    <t>Форсунка каналопромывочная; сопло 030; вход 1/4"г; бой 3Rx1F</t>
  </si>
  <si>
    <t>https://him-auto.ru/shlangi-i-fitingi/forsunka-kanalopromyvochnaya-soplo-030-vhod-14g-boj-3rx1f/</t>
  </si>
  <si>
    <t>25.1203.30</t>
  </si>
  <si>
    <t>Форсунка каналопромывочная; сопло 030; вход 1/8"г; бой 3R</t>
  </si>
  <si>
    <t>https://him-auto.ru/shlangi-i-fitingi/forsunka-kanalopromyvochnaya-soplo-030-vhod-18g-boj-3r/</t>
  </si>
  <si>
    <t>25.1204.30</t>
  </si>
  <si>
    <t>Форсунка каналопромывочная; сопло 030; вход 1/8"г; бой 3Rх1F</t>
  </si>
  <si>
    <t>https://him-auto.ru/shlangi-i-fitingi/forsunka-kanalopromyvochnaya-soplo-030-vhod-18g-boj-3rh1f/</t>
  </si>
  <si>
    <t>25.1213.40</t>
  </si>
  <si>
    <t>Форсунка каналопромывочная; сопло 040; вход 1/4"г; бой 3R</t>
  </si>
  <si>
    <t>https://him-auto.ru/shlangi-i-fitingi/forsunka-kanalopromyvochnaya-soplo-040-vhod-14g-boj-3r/</t>
  </si>
  <si>
    <t>25.1214.40</t>
  </si>
  <si>
    <t>Форсунка каналопромывочная; сопло 040; вход 1/4"г; бой 3Rx1F</t>
  </si>
  <si>
    <t>https://him-auto.ru/shlangi-i-fitingi/forsunka-kanalopromyvochnaya-soplo-040-vhod-14g-boj-3rx1f/</t>
  </si>
  <si>
    <t>25.1203.40</t>
  </si>
  <si>
    <t>Форсунка каналопромывочная; сопло 040; вход 1/8"г; бой 3R</t>
  </si>
  <si>
    <t>https://him-auto.ru/shlangi-i-fitingi/forsunka-kanalopromyvochnaya-soplo-040-vhod-18g-boj-3r/</t>
  </si>
  <si>
    <t>25.1204.40</t>
  </si>
  <si>
    <t>Форсунка каналопромывочная; сопло 040; вход 1/8"г; бой 3Rх1F</t>
  </si>
  <si>
    <t>https://him-auto.ru/shlangi-i-fitingi/forsunka-kanalopromyvochnaya-soplo-040-vhod-18g-boj-3rh1f/</t>
  </si>
  <si>
    <t>25.1214.50</t>
  </si>
  <si>
    <t>Форсунка каналопромывочная; сопло 050; вход 1/4"г; бой 3Rx1F</t>
  </si>
  <si>
    <t>https://him-auto.ru/shlangi-i-fitingi/forsunka-kanalopromyvochnaya-soplo-050-vhod-14g-boj-3rx1f/</t>
  </si>
  <si>
    <t>25.1203.50</t>
  </si>
  <si>
    <t>Форсунка каналопромывочная; сопло 050; вход 1/8"г; бой 3R</t>
  </si>
  <si>
    <t>https://him-auto.ru/shlangi-i-fitingi/forsunka-kanalopromyvochnaya-soplo-050-vhod-18g-boj-3r/</t>
  </si>
  <si>
    <t>25.1204.50</t>
  </si>
  <si>
    <t>Форсунка каналопромывочная; сопло 050; вход 1/8"г; бой 3Rx1F</t>
  </si>
  <si>
    <t>https://him-auto.ru/shlangi-i-fitingi/forsunka-kanalopromyvochnaya-soplo-050-vhod-18g-boj-3rx1f/</t>
  </si>
  <si>
    <t>25.1213.60</t>
  </si>
  <si>
    <t>Форсунка каналопромывочная; сопло 060; вход 1/4"г; бой 3R</t>
  </si>
  <si>
    <t>https://him-auto.ru/shlangi-i-fitingi/forsunka-kanalopromyvochnaya-soplo-060-vhod-14g-boj-3r/</t>
  </si>
  <si>
    <t>25.1214.60</t>
  </si>
  <si>
    <t>Форсунка каналопромывочная; сопло 060; вход 1/4"г; бой 3Rx1F</t>
  </si>
  <si>
    <t>https://him-auto.ru/shlangi-i-fitingi/forsunka-kanalopromyvochnaya-soplo-060-vhod-14g-boj-3rx1f/</t>
  </si>
  <si>
    <t>25.1203.60</t>
  </si>
  <si>
    <t>Форсунка каналопромывочная; сопло 060; вход 1/8"г; бой 3R</t>
  </si>
  <si>
    <t>https://him-auto.ru/shlangi-i-fitingi/forsunka-kanalopromyvochnaya-soplo-060-vhod-18g-boj-3r/</t>
  </si>
  <si>
    <t>25.1204.60</t>
  </si>
  <si>
    <t>Форсунка каналопромывочная; сопло 060; вход 1/8"г; бой 3Rx1F</t>
  </si>
  <si>
    <t>https://him-auto.ru/shlangi-i-fitingi/forsunka-kanalopromyvochnaya-soplo-060-vhod-18g-boj-3rx1f/</t>
  </si>
  <si>
    <t>25.1213.70</t>
  </si>
  <si>
    <t>Форсунка каналопромывочная; сопло 070; вход 1/4"г; бой 3R</t>
  </si>
  <si>
    <t>https://him-auto.ru/shlangi-i-fitingi/forsunka-kanalopromyvochnaya-soplo-070-vhod-14g-boj-3r/</t>
  </si>
  <si>
    <t>25.1214.70</t>
  </si>
  <si>
    <t>Форсунка каналопромывочная; сопло 070; вход 1/4"г; бой 3Rx1F</t>
  </si>
  <si>
    <t>https://him-auto.ru/shlangi-i-fitingi/forsunka-kanalopromyvochnaya-soplo-070-vhod-14g-boj-3rx1f/</t>
  </si>
  <si>
    <t>25.1203.70</t>
  </si>
  <si>
    <t>Форсунка каналопромывочная; сопло 070; вход 1/8"г; бой 3R</t>
  </si>
  <si>
    <t>https://him-auto.ru/shlangi-i-fitingi/forsunka-kanalopromyvochnaya-soplo-070-vhod-18g-boj-3r/</t>
  </si>
  <si>
    <t>25.1204.70</t>
  </si>
  <si>
    <t>Форсунка каналопромывочная; сопло 070; вход 1/8"г; бой 3Rx1F</t>
  </si>
  <si>
    <t>https://him-auto.ru/shlangi-i-fitingi/forsunka-kanalopromyvochnaya-soplo-070-vhod-18g-boj-3rx1f/</t>
  </si>
  <si>
    <t>25.1250.51</t>
  </si>
  <si>
    <t>Форсунка-вставка 015 для каналопромывочной дюзы M 6 x 1 мм</t>
  </si>
  <si>
    <t>https://him-auto.ru/shlangi-i-fitingi/forsunka-vstavka-015-dlya-kanalopromyvochnoj-dyuzy-m-6-x-1-mm/</t>
  </si>
  <si>
    <t>TUBO613/4</t>
  </si>
  <si>
    <t>Шланг 61 ?” 19X28 мм гибкий пищевой, армированный капроновой нитью</t>
  </si>
  <si>
    <t>https://him-auto.ru/shlangi-i-fitingi/shlang-61-?”-19x28-mm-gibkij-pishchevoj-armirovannyj-kapronovoj-nityu/</t>
  </si>
  <si>
    <t>много</t>
  </si>
  <si>
    <t>Шланг 61 ¾” 19X28 мм гибкий пищевой, армированный капроновой нитью</t>
  </si>
  <si>
    <t>https://him-auto.ru/shlangi-i-fitingi/shlang-61-¾”-19x28-mm-gibkij-pishchevoj-armirovannyj-kapronovoj-nityu/</t>
  </si>
  <si>
    <t>TUBO711/2 100</t>
  </si>
  <si>
    <t>Шланг 71 1/2” 13x22мм гибкий высокого давления, армированный капроновой нитью</t>
  </si>
  <si>
    <t>https://him-auto.ru/shlangi-i-fitingi/shlang-71-12”-13x22mm-gibkij-vysokogo-davleniya-armirovannyj-kapronovoj-nityu/</t>
  </si>
  <si>
    <t>30095</t>
  </si>
  <si>
    <t>Шланг высокого давления 1SС DN6, 250 бар, синий</t>
  </si>
  <si>
    <t>https://him-auto.ru/shlangi-i-fitingi/shlang-vysokogo-davleniya-1ss-dn6-250-bar-sinij/</t>
  </si>
  <si>
    <t>3029014028C</t>
  </si>
  <si>
    <t>Шланг высокого давления AQUAJET 1SN, 180 бар, синий</t>
  </si>
  <si>
    <t>https://him-auto.ru/shlangi-i-fitingi/shlang-vysokogo-davleniya-aquajet-1sn-180-bar-sinij/</t>
  </si>
  <si>
    <t>30095С</t>
  </si>
  <si>
    <t>Шланг высокого давления AQUAJET 1SN, 225 бар, синий</t>
  </si>
  <si>
    <t>https://him-auto.ru/shlangi-i-fitingi/shlang-vysokogo-davleniya-aquajet-1sn-225-bar-sinij/</t>
  </si>
  <si>
    <t>M-410000010</t>
  </si>
  <si>
    <t>Шланг для прочистки труб и промывки канализации 10m (DN05, 200bar, 60°C, М22х1,5внут-1/4внеш)</t>
  </si>
  <si>
    <t>https://him-auto.ru/shlangi-i-fitingi/shlang-dlya-prochistki-trub-i-promyvki-kanalizacii-10m-dn05-200bar-60°c-m22h15vnut-14vnesh/</t>
  </si>
  <si>
    <t>M-410000015</t>
  </si>
  <si>
    <t>Шланг для прочистки труб и промывки канализации 15m (DN05, 200bar, 60°C, М22х1,5внут-1/4внеш)</t>
  </si>
  <si>
    <t>https://him-auto.ru/shlangi-i-fitingi/shlang-dlya-prochistki-trub-i-promyvki-kanalizacii-15m-dn05-200bar-60°c-m22h15vnut-14vnesh/</t>
  </si>
  <si>
    <t>M-410000020</t>
  </si>
  <si>
    <t>Шланг для прочистки труб и промывки канализации 20m (DN05, 200bar, 60°C, М22х1,5внут-1/4внеш)</t>
  </si>
  <si>
    <t>https://him-auto.ru/shlangi-i-fitingi/shlang-dlya-prochistki-trub-i-promyvki-kanalizacii-20m-dn05-200bar-60°c-m22h15vnut-14vnesh/</t>
  </si>
  <si>
    <t>SH630-30</t>
  </si>
  <si>
    <t>Шланг для прочистки труб и промывки канализации 30 м (DN 6,4, 300 бар, 1/4-М вращение - 1/4-М)</t>
  </si>
  <si>
    <t>https://him-auto.ru/shlangi-i-fitingi/shlang-dlya-prochistki-trub-i-promyvki-kanalizacii-30-m-dn-64-300-bar-14-m-vrashchenie-14-m/</t>
  </si>
  <si>
    <t>M-410000030</t>
  </si>
  <si>
    <t>Шланг для прочистки труб и промывки канализации 30m (DN 05, 200bar, 60°C, М22х1,5внут-1/4внеш)</t>
  </si>
  <si>
    <t>https://him-auto.ru/shlangi-i-fitingi/shlang-dlya-prochistki-trub-i-promyvki-kanalizacii-30m-dn-05-200bar-60°c-m22h15vnut-14vnesh/</t>
  </si>
  <si>
    <t>M-410002040</t>
  </si>
  <si>
    <t>Шланг для прочистки труб и промывки канализации 40m (DN 05, 200bar, 60°C, М22х1,5внут-1/4внеш)</t>
  </si>
  <si>
    <t>https://him-auto.ru/shlangi-i-fitingi/shlang-dlya-prochistki-trub-i-promyvki-kanalizacii-40m-dn-05-200bar-60°c-m22h15vnut-14vnesh/</t>
  </si>
  <si>
    <t>SH630-15</t>
  </si>
  <si>
    <t>Шланг для прочистки труб и промывки канализации, 15 м (DN 6,4мм, 300 бар, 1/4-М вращение - 1/4-М)</t>
  </si>
  <si>
    <t>https://him-auto.ru/shlangi-i-fitingi/shlang-dlya-prochistki-trub-i-promyvki-kanalizacii-15-m-dn-64mm-300-bar-14-m-vrashchenie-14-m/</t>
  </si>
  <si>
    <t>HH-drain 1SN 06-10</t>
  </si>
  <si>
    <t>Шланг для чистки труб и промывки канализации M22-1/4 внеш, 1SN-06,10 м, 350 бар. Однооплеточный</t>
  </si>
  <si>
    <t>https://him-auto.ru/shlangi-i-fitingi/shlang-dlya-chistki-trub-i-promyvki-kanalizacii-m22-14-vnesh-1sn-0610-m-350-bar-odnoopletochnyj/</t>
  </si>
  <si>
    <t>HH-drain 1SN 06-15</t>
  </si>
  <si>
    <t>Шланг для чистки труб и промывки канализации M22-1/4 внеш, 1SN-06,15 м, 350 бар. Однооплеточный</t>
  </si>
  <si>
    <t>https://him-auto.ru/shlangi-i-fitingi/shlang-dlya-chistki-trub-i-promyvki-kanalizacii-m22-14-vnesh-1sn-0615-m-350-bar-odnoopletochnyj/</t>
  </si>
  <si>
    <t>HH-drain 1SN 06-20</t>
  </si>
  <si>
    <t>Шланг для чистки труб и промывки канализации M22-1/4 внеш, 1SN-06,20 м, 350 бар. Однооплеточный</t>
  </si>
  <si>
    <t>https://him-auto.ru/shlangi-i-fitingi/shlang-dlya-chistki-trub-i-promyvki-kanalizacii-m22-14-vnesh-1sn-0620-m-350-bar-odnoopletochnyj/</t>
  </si>
  <si>
    <t>HH-drain 1SN 06-30</t>
  </si>
  <si>
    <t>Шланг для чистки труб и промывки канализации M22-1/4 внеш, 1SN-06,30 м, 350 бар. Однооплеточный</t>
  </si>
  <si>
    <t>https://him-auto.ru/shlangi-i-fitingi/shlang-dlya-chistki-trub-i-promyvki-kanalizacii-m22-14-vnesh-1sn-0630-m-350-bar-odnoopletochnyj/</t>
  </si>
  <si>
    <t>HH-drain 1SN 06-40</t>
  </si>
  <si>
    <t>Шланг для чистки труб и промывки канализации M22-1/4 внеш, 1SN-06,40 м, 350 бар. Однооплеточный</t>
  </si>
  <si>
    <t>https://him-auto.ru/shlangi-i-fitingi/shlang-dlya-chistki-trub-i-promyvki-kanalizacii-m22-14-vnesh-1sn-0640-m-350-bar-odnoopletochnyj/</t>
  </si>
  <si>
    <t>30245</t>
  </si>
  <si>
    <t>Шланг пищевой синий 1SC10 3/8</t>
  </si>
  <si>
    <t>https://him-auto.ru/shlangi-i-fitingi/shlang-pishchevoj-sinij-1sc10-38/</t>
  </si>
  <si>
    <t>30290.00</t>
  </si>
  <si>
    <t>Шланг пищевой синий 1SN12</t>
  </si>
  <si>
    <t>https://him-auto.ru/shlangi-i-fitingi/shlang-pishchevoj-sinij-1sn12/</t>
  </si>
  <si>
    <t>3029014028</t>
  </si>
  <si>
    <t>https://him-auto.ru/shlangi-i-fitingi/shlang-pishchevoj-sinij-1sn12/?sku=154428</t>
  </si>
  <si>
    <t>30295</t>
  </si>
  <si>
    <t>Шланг пищевой синий 2SN12</t>
  </si>
  <si>
    <t>https://him-auto.ru/shlangi-i-fitingi/shlang-pishchevoj-sinij-2sn12/</t>
  </si>
  <si>
    <t>30205.00</t>
  </si>
  <si>
    <t>Шланг пищевой синий 2SС8</t>
  </si>
  <si>
    <t>https://him-auto.ru/shlangi-i-fitingi/shlang-pishchevoj-sinij-2ss8/</t>
  </si>
  <si>
    <t>30205.00С</t>
  </si>
  <si>
    <t>Шланг пищевой синий AQUASTRONG 2SN</t>
  </si>
  <si>
    <t>https://him-auto.ru/shlangi-i-fitingi/shlang-pishchevoj-sinij-aquastrong-2sn/</t>
  </si>
  <si>
    <t>3036016087C120</t>
  </si>
  <si>
    <t>Шланг синий обрезиненный для пищевой промышленности AQUAFOAM DN 12, 50 бар</t>
  </si>
  <si>
    <t>https://him-auto.ru/shlangi-i-fitingi/shlang-sinij-obrezinennyj-dlya-pishchevoj-promyshlennosti-aquafoam-dn-12-50-bar/</t>
  </si>
  <si>
    <t>3036016087C</t>
  </si>
  <si>
    <t>Шланг синий обрезиненный для пищевой промышленности AQUAFOAM DN 12, 80 бар</t>
  </si>
  <si>
    <t>https://him-auto.ru/shlangi-i-fitingi/shlang-sinij-obrezinennyj-dlya-pishchevoj-promyshlennosti-aquafoam-dn-12-80-bar/</t>
  </si>
  <si>
    <t>30360ECO</t>
  </si>
  <si>
    <t>Шланг синий обрезиненный для пищевой промышленности AQUAFOAM DN12, 80 бар</t>
  </si>
  <si>
    <t>https://him-auto.ru/shlangi-i-fitingi/shlang-sinij-obrezinennyj-dlya-pishchevoj-promyshlennosti-aquafoam-dn12-80-bar/</t>
  </si>
  <si>
    <t>3036016087</t>
  </si>
  <si>
    <t>Шланг синий обрезиненный для пищевой промышленности ECOCLEAN DN12, 80 бар</t>
  </si>
  <si>
    <t>https://him-auto.ru/shlangi-i-fitingi/shlang-sinij-obrezinennyj-dlya-pishchevoj-promyshlennosti-ecoclean-dn12-80-bar/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</si>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</sst>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shlangi-i-fitingi/bolt-banjo-18x15/" TargetMode="External"/><Relationship Id="rId_hyperlink_3" Type="http://schemas.openxmlformats.org/officeDocument/2006/relationships/hyperlink" Target="https://him-auto.ru/shlangi-i-fitingi/bolt-banjo-20x15/" TargetMode="External"/><Relationship Id="rId_hyperlink_4" Type="http://schemas.openxmlformats.org/officeDocument/2006/relationships/hyperlink" Target="https://him-auto.ru/shlangi-i-fitingi/bolt-banjo-22x15/" TargetMode="External"/><Relationship Id="rId_hyperlink_5" Type="http://schemas.openxmlformats.org/officeDocument/2006/relationships/hyperlink" Target="https://him-auto.ru/shlangi-i-fitingi/bolt-banjo-24x15/" TargetMode="External"/><Relationship Id="rId_hyperlink_6" Type="http://schemas.openxmlformats.org/officeDocument/2006/relationships/hyperlink" Target="https://him-auto.ru/shlangi-i-fitingi/bolt-banjo-34/" TargetMode="External"/><Relationship Id="rId_hyperlink_7" Type="http://schemas.openxmlformats.org/officeDocument/2006/relationships/hyperlink" Target="https://him-auto.ru/shlangi-i-fitingi/zaglushka-14sh/" TargetMode="External"/><Relationship Id="rId_hyperlink_8" Type="http://schemas.openxmlformats.org/officeDocument/2006/relationships/hyperlink" Target="https://him-auto.ru/shlangi-i-fitingi/kanalopromyvochnaya-forsunka-vrashchayushchayasya-iz-nerzh-stali-dlya-promyvki-kanalizacii-razmer-30-vhod-12g/" TargetMode="External"/><Relationship Id="rId_hyperlink_9" Type="http://schemas.openxmlformats.org/officeDocument/2006/relationships/hyperlink" Target="https://him-auto.ru/shlangi-i-fitingi/perehodnik-bystrorazemnyj-bytovoj-latunnyj-karcher-rezba-latun-vyhod-gajka-14/" TargetMode="External"/><Relationship Id="rId_hyperlink_10" Type="http://schemas.openxmlformats.org/officeDocument/2006/relationships/hyperlink" Target="https://him-auto.ru/shlangi-i-fitingi/perehodnik-bystrorazemnyj-bytovoj-plastikovyj-karcher-rezba-latun-vyhod-gajka-14/" TargetMode="External"/><Relationship Id="rId_hyperlink_11" Type="http://schemas.openxmlformats.org/officeDocument/2006/relationships/hyperlink" Target="https://him-auto.ru/shlangi-i-fitingi/perehodnik-bystrorazemnyj-bytovoj-plastikovyj-karcher-rezba-latun-vyhod-gajka-14/?sku=158828" TargetMode="External"/><Relationship Id="rId_hyperlink_12" Type="http://schemas.openxmlformats.org/officeDocument/2006/relationships/hyperlink" Target="https://him-auto.ru/shlangi-i-fitingi/perehodnik-gajka-14-shtucer-12-nerzh-600-bar/" TargetMode="External"/><Relationship Id="rId_hyperlink_13" Type="http://schemas.openxmlformats.org/officeDocument/2006/relationships/hyperlink" Target="https://him-auto.ru/shlangi-i-fitingi/perehodnik-gajka-38-shtucer-12-nerzh-600-bar/" TargetMode="External"/><Relationship Id="rId_hyperlink_14" Type="http://schemas.openxmlformats.org/officeDocument/2006/relationships/hyperlink" Target="https://him-auto.ru/shlangi-i-fitingi/perehodnik-gajka-m21h15-gajka-38/" TargetMode="External"/><Relationship Id="rId_hyperlink_15" Type="http://schemas.openxmlformats.org/officeDocument/2006/relationships/hyperlink" Target="https://him-auto.ru/shlangi-i-fitingi/perehodnik-gajka-m21h15-shtucer-38/" TargetMode="External"/><Relationship Id="rId_hyperlink_16" Type="http://schemas.openxmlformats.org/officeDocument/2006/relationships/hyperlink" Target="https://him-auto.ru/shlangi-i-fitingi/perehodnik-gajka-m22h15-shtucer-14/" TargetMode="External"/><Relationship Id="rId_hyperlink_17" Type="http://schemas.openxmlformats.org/officeDocument/2006/relationships/hyperlink" Target="https://him-auto.ru/shlangi-i-fitingi/perehodnik-gajka-m22h15-shtucer-14/?sku=157930" TargetMode="External"/><Relationship Id="rId_hyperlink_18" Type="http://schemas.openxmlformats.org/officeDocument/2006/relationships/hyperlink" Target="https://him-auto.ru/shlangi-i-fitingi/perehodnik-gajka-m22h15-shtucer-38/" TargetMode="External"/><Relationship Id="rId_hyperlink_19" Type="http://schemas.openxmlformats.org/officeDocument/2006/relationships/hyperlink" Target="https://him-auto.ru/shlangi-i-fitingi/perehodnik-gajka-m22h15-shtucer-38/?sku=158818" TargetMode="External"/><Relationship Id="rId_hyperlink_20" Type="http://schemas.openxmlformats.org/officeDocument/2006/relationships/hyperlink" Target="https://him-auto.ru/shlangi-i-fitingi/perehodnik-uglovoj-90-grad-gajka-14-shtucer-14/" TargetMode="External"/><Relationship Id="rId_hyperlink_21" Type="http://schemas.openxmlformats.org/officeDocument/2006/relationships/hyperlink" Target="https://him-auto.ru/shlangi-i-fitingi/perehodnik-uglovoj-90-grad-gajka-38-shtucer-38/" TargetMode="External"/><Relationship Id="rId_hyperlink_22" Type="http://schemas.openxmlformats.org/officeDocument/2006/relationships/hyperlink" Target="https://him-auto.ru/shlangi-i-fitingi/perehodnik-uglovoj-90-grad-shtucer-38-shtucer-38/" TargetMode="External"/><Relationship Id="rId_hyperlink_23" Type="http://schemas.openxmlformats.org/officeDocument/2006/relationships/hyperlink" Target="https://him-auto.ru/shlangi-i-fitingi/perehodnik-shtucer-12-shtucer-12/" TargetMode="External"/><Relationship Id="rId_hyperlink_24" Type="http://schemas.openxmlformats.org/officeDocument/2006/relationships/hyperlink" Target="https://him-auto.ru/shlangi-i-fitingi/perehodnik-shtucer-12-shtucer-12/?sku=157936" TargetMode="External"/><Relationship Id="rId_hyperlink_25" Type="http://schemas.openxmlformats.org/officeDocument/2006/relationships/hyperlink" Target="https://him-auto.ru/shlangi-i-fitingi/perehodnik-shtucer-12-shtucer-12-nerzh-600-bar/" TargetMode="External"/><Relationship Id="rId_hyperlink_26" Type="http://schemas.openxmlformats.org/officeDocument/2006/relationships/hyperlink" Target="https://him-auto.ru/shlangi-i-fitingi/perehodnik-shtucer-14-shtucer-38/" TargetMode="External"/><Relationship Id="rId_hyperlink_27" Type="http://schemas.openxmlformats.org/officeDocument/2006/relationships/hyperlink" Target="https://him-auto.ru/shlangi-i-fitingi/perehodnik-shtucer-14-shtucer-38/?sku=157926" TargetMode="External"/><Relationship Id="rId_hyperlink_28" Type="http://schemas.openxmlformats.org/officeDocument/2006/relationships/hyperlink" Target="https://him-auto.ru/shlangi-i-fitingi/perehodnik-shtucer-14-shtucer-14-nerzh/" TargetMode="External"/><Relationship Id="rId_hyperlink_29" Type="http://schemas.openxmlformats.org/officeDocument/2006/relationships/hyperlink" Target="https://him-auto.ru/shlangi-i-fitingi/perehodnik-shtucer-22x15-gajka-38/" TargetMode="External"/><Relationship Id="rId_hyperlink_30" Type="http://schemas.openxmlformats.org/officeDocument/2006/relationships/hyperlink" Target="https://him-auto.ru/shlangi-i-fitingi/perehodnik-shtucer-22x15-shtucer-12/" TargetMode="External"/><Relationship Id="rId_hyperlink_31" Type="http://schemas.openxmlformats.org/officeDocument/2006/relationships/hyperlink" Target="https://him-auto.ru/shlangi-i-fitingi/perehodnik-shtucer-22x15-shtucer-22x15/" TargetMode="External"/><Relationship Id="rId_hyperlink_32" Type="http://schemas.openxmlformats.org/officeDocument/2006/relationships/hyperlink" Target="https://him-auto.ru/shlangi-i-fitingi/perehodnik-shtucer-38-gajka-38-vrashch/" TargetMode="External"/><Relationship Id="rId_hyperlink_33" Type="http://schemas.openxmlformats.org/officeDocument/2006/relationships/hyperlink" Target="https://him-auto.ru/shlangi-i-fitingi/perehodnik-shtucer-38-gajka-38-vrashch/?sku=157954" TargetMode="External"/><Relationship Id="rId_hyperlink_34" Type="http://schemas.openxmlformats.org/officeDocument/2006/relationships/hyperlink" Target="https://him-auto.ru/shlangi-i-fitingi/perehodnik-shtucer-38-shtucer-12/" TargetMode="External"/><Relationship Id="rId_hyperlink_35" Type="http://schemas.openxmlformats.org/officeDocument/2006/relationships/hyperlink" Target="https://him-auto.ru/shlangi-i-fitingi/perehodnik-shtucer-m22h15-shtucer-12/" TargetMode="External"/><Relationship Id="rId_hyperlink_36" Type="http://schemas.openxmlformats.org/officeDocument/2006/relationships/hyperlink" Target="https://him-auto.ru/shlangi-i-fitingi/perehodnik-shtucer-m22h15-shtucer-14/" TargetMode="External"/><Relationship Id="rId_hyperlink_37" Type="http://schemas.openxmlformats.org/officeDocument/2006/relationships/hyperlink" Target="https://him-auto.ru/shlangi-i-fitingi/perehodnik-shtucer-m22h15-shtucer-14/?sku=157938" TargetMode="External"/><Relationship Id="rId_hyperlink_38" Type="http://schemas.openxmlformats.org/officeDocument/2006/relationships/hyperlink" Target="https://him-auto.ru/shlangi-i-fitingi/perehodnik-shtucer-m22h15-shtucer-14-udlinennyj/" TargetMode="External"/><Relationship Id="rId_hyperlink_39" Type="http://schemas.openxmlformats.org/officeDocument/2006/relationships/hyperlink" Target="https://him-auto.ru/shlangi-i-fitingi/perehodnik-shtucer-m22h15-shtucer-m22h15/" TargetMode="External"/><Relationship Id="rId_hyperlink_40" Type="http://schemas.openxmlformats.org/officeDocument/2006/relationships/hyperlink" Target="https://him-auto.ru/shlangi-i-fitingi/perehodnik-shtucer-m22h15-shtucer-m22h15/?sku=157929" TargetMode="External"/><Relationship Id="rId_hyperlink_41" Type="http://schemas.openxmlformats.org/officeDocument/2006/relationships/hyperlink" Target="https://him-auto.ru/shlangi-i-fitingi/perehodnik-shtucer-m22h15-shtucer-m22h15/?sku=158886" TargetMode="External"/><Relationship Id="rId_hyperlink_42" Type="http://schemas.openxmlformats.org/officeDocument/2006/relationships/hyperlink" Target="https://him-auto.ru/shlangi-i-fitingi/perehodnik-shtucer-m22h15-gajka-12/" TargetMode="External"/><Relationship Id="rId_hyperlink_43" Type="http://schemas.openxmlformats.org/officeDocument/2006/relationships/hyperlink" Target="https://him-auto.ru/shlangi-i-fitingi/perehodnik-shtucer-m22h15-gajka-14/" TargetMode="External"/><Relationship Id="rId_hyperlink_44" Type="http://schemas.openxmlformats.org/officeDocument/2006/relationships/hyperlink" Target="https://him-auto.ru/shlangi-i-fitingi/perehodnik-shtucer-m22h15-gajka-38/" TargetMode="External"/><Relationship Id="rId_hyperlink_45" Type="http://schemas.openxmlformats.org/officeDocument/2006/relationships/hyperlink" Target="https://him-auto.ru/shlangi-i-fitingi/perehodnik-shtucer-m22h15-gajka-38/?sku=157953" TargetMode="External"/><Relationship Id="rId_hyperlink_46" Type="http://schemas.openxmlformats.org/officeDocument/2006/relationships/hyperlink" Target="https://him-auto.ru/shlangi-i-fitingi/perehodnik-shtucer-m22h15-shtucer-38-udlinennyj/" TargetMode="External"/><Relationship Id="rId_hyperlink_47" Type="http://schemas.openxmlformats.org/officeDocument/2006/relationships/hyperlink" Target="https://him-auto.ru/shlangi-i-fitingi/perehodnik-shtucer-m22h15-shtucer-38-udlinennyj/?sku=157923" TargetMode="External"/><Relationship Id="rId_hyperlink_48" Type="http://schemas.openxmlformats.org/officeDocument/2006/relationships/hyperlink" Target="https://him-auto.ru/shlangi-i-fitingi/rukav-vysokogo-davleniya-comet-2sn6-22h15-g-pod-klyuch-22h15g-pod-klyuch-15m-zashchita-ot-izgiba/" TargetMode="External"/><Relationship Id="rId_hyperlink_49" Type="http://schemas.openxmlformats.org/officeDocument/2006/relationships/hyperlink" Target="https://him-auto.ru/shlangi-i-fitingi/rukav-vysokogo-davleniya-din-1sn-d06-comet/" TargetMode="External"/><Relationship Id="rId_hyperlink_50" Type="http://schemas.openxmlformats.org/officeDocument/2006/relationships/hyperlink" Target="https://him-auto.ru/shlangi-i-fitingi/rukav-vysokogo-davleniya-din-1sn-d08-comet/" TargetMode="External"/><Relationship Id="rId_hyperlink_51" Type="http://schemas.openxmlformats.org/officeDocument/2006/relationships/hyperlink" Target="https://him-auto.ru/shlangi-i-fitingi/rukav-vysokogo-davleniya-din-1sn-d10-comet/" TargetMode="External"/><Relationship Id="rId_hyperlink_52" Type="http://schemas.openxmlformats.org/officeDocument/2006/relationships/hyperlink" Target="https://him-auto.ru/shlangi-i-fitingi/rukav-vysokogo-davleniya-din-1sn-d16-comet/" TargetMode="External"/><Relationship Id="rId_hyperlink_53" Type="http://schemas.openxmlformats.org/officeDocument/2006/relationships/hyperlink" Target="https://him-auto.ru/shlangi-i-fitingi/rukav-vysokogo-davleniya-din-1sn-d19-comet/" TargetMode="External"/><Relationship Id="rId_hyperlink_54" Type="http://schemas.openxmlformats.org/officeDocument/2006/relationships/hyperlink" Target="https://him-auto.ru/shlangi-i-fitingi/rukav-vysokogo-davleniya-din-1sn-d25-comet/" TargetMode="External"/><Relationship Id="rId_hyperlink_55" Type="http://schemas.openxmlformats.org/officeDocument/2006/relationships/hyperlink" Target="https://him-auto.ru/shlangi-i-fitingi/rukav-vysokogo-davleniya-din-1sn-d32-comet/" TargetMode="External"/><Relationship Id="rId_hyperlink_56" Type="http://schemas.openxmlformats.org/officeDocument/2006/relationships/hyperlink" Target="https://him-auto.ru/shlangi-i-fitingi/rukav-vysokogo-davleniya-din-1sn-d38-comet/" TargetMode="External"/><Relationship Id="rId_hyperlink_57" Type="http://schemas.openxmlformats.org/officeDocument/2006/relationships/hyperlink" Target="https://him-auto.ru/shlangi-i-fitingi/rukav-vysokogo-davleniya-din-2sn-d06-comet/" TargetMode="External"/><Relationship Id="rId_hyperlink_58" Type="http://schemas.openxmlformats.org/officeDocument/2006/relationships/hyperlink" Target="https://him-auto.ru/shlangi-i-fitingi/rukav-vysokogo-davleniya-din-2sn-d08-comet/" TargetMode="External"/><Relationship Id="rId_hyperlink_59" Type="http://schemas.openxmlformats.org/officeDocument/2006/relationships/hyperlink" Target="https://him-auto.ru/shlangi-i-fitingi/rukav-vysokogo-davleniya-din-2sn-d10-comet/" TargetMode="External"/><Relationship Id="rId_hyperlink_60" Type="http://schemas.openxmlformats.org/officeDocument/2006/relationships/hyperlink" Target="https://him-auto.ru/shlangi-i-fitingi/rukav-vysokogo-davleniya-din-2sn-d10-comet-gladkij/" TargetMode="External"/><Relationship Id="rId_hyperlink_61" Type="http://schemas.openxmlformats.org/officeDocument/2006/relationships/hyperlink" Target="https://him-auto.ru/shlangi-i-fitingi/rukav-vysokogo-davleniya-din-2sn-d12-comet/" TargetMode="External"/><Relationship Id="rId_hyperlink_62" Type="http://schemas.openxmlformats.org/officeDocument/2006/relationships/hyperlink" Target="https://him-auto.ru/shlangi-i-fitingi/rukav-vysokogo-davleniya-din-2sn-d12-comet-gladkij/" TargetMode="External"/><Relationship Id="rId_hyperlink_63" Type="http://schemas.openxmlformats.org/officeDocument/2006/relationships/hyperlink" Target="https://him-auto.ru/shlangi-i-fitingi/rukav-vysokogo-davleniya-din-2sn-d12-semperit/" TargetMode="External"/><Relationship Id="rId_hyperlink_64" Type="http://schemas.openxmlformats.org/officeDocument/2006/relationships/hyperlink" Target="https://him-auto.ru/shlangi-i-fitingi/rukav-vysokogo-davleniya-din-2sn-d16-comet/" TargetMode="External"/><Relationship Id="rId_hyperlink_65" Type="http://schemas.openxmlformats.org/officeDocument/2006/relationships/hyperlink" Target="https://him-auto.ru/shlangi-i-fitingi/rukav-vysokogo-davleniya-din-2sn-d16-comet-gladkij/" TargetMode="External"/><Relationship Id="rId_hyperlink_66" Type="http://schemas.openxmlformats.org/officeDocument/2006/relationships/hyperlink" Target="https://him-auto.ru/shlangi-i-fitingi/rukav-vysokogo-davleniya-din-2sn-d16-semperit/" TargetMode="External"/><Relationship Id="rId_hyperlink_67" Type="http://schemas.openxmlformats.org/officeDocument/2006/relationships/hyperlink" Target="https://him-auto.ru/shlangi-i-fitingi/rukav-vysokogo-davleniya-din-2sn-d19-comet/" TargetMode="External"/><Relationship Id="rId_hyperlink_68" Type="http://schemas.openxmlformats.org/officeDocument/2006/relationships/hyperlink" Target="https://him-auto.ru/shlangi-i-fitingi/rukav-vysokogo-davleniya-din-2sn-d19-comet-gladkij/" TargetMode="External"/><Relationship Id="rId_hyperlink_69" Type="http://schemas.openxmlformats.org/officeDocument/2006/relationships/hyperlink" Target="https://him-auto.ru/shlangi-i-fitingi/rukav-vysokogo-davleniya-din-2sn-d25-comet/" TargetMode="External"/><Relationship Id="rId_hyperlink_70" Type="http://schemas.openxmlformats.org/officeDocument/2006/relationships/hyperlink" Target="https://him-auto.ru/shlangi-i-fitingi/rukav-vysokogo-davleniya-din-2sn-d32-comet/" TargetMode="External"/><Relationship Id="rId_hyperlink_71" Type="http://schemas.openxmlformats.org/officeDocument/2006/relationships/hyperlink" Target="https://him-auto.ru/shlangi-i-fitingi/rukav-vysokogo-davleniya-din-2sn-d38-comet/" TargetMode="External"/><Relationship Id="rId_hyperlink_72" Type="http://schemas.openxmlformats.org/officeDocument/2006/relationships/hyperlink" Target="https://him-auto.ru/shlangi-i-fitingi/rukav-vysokogo-davleniya-din-2sn-d50-comet/" TargetMode="External"/><Relationship Id="rId_hyperlink_73" Type="http://schemas.openxmlformats.org/officeDocument/2006/relationships/hyperlink" Target="https://him-auto.ru/shlangi-i-fitingi/rukav-vysokogo-davleniya-din-4sh-d25-comet/" TargetMode="External"/><Relationship Id="rId_hyperlink_74" Type="http://schemas.openxmlformats.org/officeDocument/2006/relationships/hyperlink" Target="https://him-auto.ru/shlangi-i-fitingi/rukav-vysokogo-davleniya-din-4sh-d32-comet/" TargetMode="External"/><Relationship Id="rId_hyperlink_75" Type="http://schemas.openxmlformats.org/officeDocument/2006/relationships/hyperlink" Target="https://him-auto.ru/shlangi-i-fitingi/rukav-vysokogo-davleniya-din-4sh-d50-comet/" TargetMode="External"/><Relationship Id="rId_hyperlink_76" Type="http://schemas.openxmlformats.org/officeDocument/2006/relationships/hyperlink" Target="https://him-auto.ru/shlangi-i-fitingi/rukav-vysokogo-davleniya-din-4sp-d10-comet/" TargetMode="External"/><Relationship Id="rId_hyperlink_77" Type="http://schemas.openxmlformats.org/officeDocument/2006/relationships/hyperlink" Target="https://him-auto.ru/shlangi-i-fitingi/rukav-vysokogo-davleniya-din-4sp-d12-comet/" TargetMode="External"/><Relationship Id="rId_hyperlink_78" Type="http://schemas.openxmlformats.org/officeDocument/2006/relationships/hyperlink" Target="https://him-auto.ru/shlangi-i-fitingi/rukav-vysokogo-davleniya-din-4sp-d16-comet/" TargetMode="External"/><Relationship Id="rId_hyperlink_79" Type="http://schemas.openxmlformats.org/officeDocument/2006/relationships/hyperlink" Target="https://him-auto.ru/shlangi-i-fitingi/rukav-vysokogo-davleniya-din-4sp-d19-comet-gladkij/" TargetMode="External"/><Relationship Id="rId_hyperlink_80" Type="http://schemas.openxmlformats.org/officeDocument/2006/relationships/hyperlink" Target="https://him-auto.ru/shlangi-i-fitingi/skoba-k-sf-413-2-polovinki/" TargetMode="External"/><Relationship Id="rId_hyperlink_81" Type="http://schemas.openxmlformats.org/officeDocument/2006/relationships/hyperlink" Target="https://him-auto.ru/shlangi-i-fitingi/skoba-k-sf-446-2-polovinki/" TargetMode="External"/><Relationship Id="rId_hyperlink_82" Type="http://schemas.openxmlformats.org/officeDocument/2006/relationships/hyperlink" Target="https://him-auto.ru/shlangi-i-fitingi/skoba-k-sf-476-2-polovinki/" TargetMode="External"/><Relationship Id="rId_hyperlink_83" Type="http://schemas.openxmlformats.org/officeDocument/2006/relationships/hyperlink" Target="https://him-auto.ru/shlangi-i-fitingi/skoba-k-sfs-318-2-polovinki/" TargetMode="External"/><Relationship Id="rId_hyperlink_84" Type="http://schemas.openxmlformats.org/officeDocument/2006/relationships/hyperlink" Target="https://him-auto.ru/shlangi-i-fitingi/soedinitel-shlangov-m22h15-shtucer-m22h15/" TargetMode="External"/><Relationship Id="rId_hyperlink_85" Type="http://schemas.openxmlformats.org/officeDocument/2006/relationships/hyperlink" Target="https://him-auto.ru/shlangi-i-fitingi/trojnik-gajka-38-gajka-38-gajka-38/" TargetMode="External"/><Relationship Id="rId_hyperlink_86" Type="http://schemas.openxmlformats.org/officeDocument/2006/relationships/hyperlink" Target="https://him-auto.ru/shlangi-i-fitingi/trojnik-gajka-38-gajka-38-shtucer-38-sh-g-g/" TargetMode="External"/><Relationship Id="rId_hyperlink_87" Type="http://schemas.openxmlformats.org/officeDocument/2006/relationships/hyperlink" Target="https://him-auto.ru/shlangi-i-fitingi/fiting-g-12-d12/" TargetMode="External"/><Relationship Id="rId_hyperlink_88" Type="http://schemas.openxmlformats.org/officeDocument/2006/relationships/hyperlink" Target="https://him-auto.ru/shlangi-i-fitingi/fiting-g-22h15-vhod-14mm-90-grad-d08/" TargetMode="External"/><Relationship Id="rId_hyperlink_89" Type="http://schemas.openxmlformats.org/officeDocument/2006/relationships/hyperlink" Target="https://him-auto.ru/shlangi-i-fitingi/fiting-g-22h15-vhod-14mm-d08-nerzh-500-bar/" TargetMode="External"/><Relationship Id="rId_hyperlink_90" Type="http://schemas.openxmlformats.org/officeDocument/2006/relationships/hyperlink" Target="https://him-auto.ru/shlangi-i-fitingi/fiting-g-22h15-vhod-15mm-d06/" TargetMode="External"/><Relationship Id="rId_hyperlink_91" Type="http://schemas.openxmlformats.org/officeDocument/2006/relationships/hyperlink" Target="https://him-auto.ru/shlangi-i-fitingi/fiting-g-22h15-vhod-15mm-d08/" TargetMode="External"/><Relationship Id="rId_hyperlink_92" Type="http://schemas.openxmlformats.org/officeDocument/2006/relationships/hyperlink" Target="https://him-auto.ru/shlangi-i-fitingi/fiting-g-22h15-universalnyj-d06-gajka-plastik/" TargetMode="External"/><Relationship Id="rId_hyperlink_93" Type="http://schemas.openxmlformats.org/officeDocument/2006/relationships/hyperlink" Target="https://him-auto.ru/shlangi-i-fitingi/fiting-g-22h15-universalnyj-d06-gajka-plastik/" TargetMode="External"/><Relationship Id="rId_hyperlink_94" Type="http://schemas.openxmlformats.org/officeDocument/2006/relationships/hyperlink" Target="https://him-auto.ru/shlangi-i-fitingi/fiting-g-22h15-universalnyj-d06-gajka-stal/" TargetMode="External"/><Relationship Id="rId_hyperlink_95" Type="http://schemas.openxmlformats.org/officeDocument/2006/relationships/hyperlink" Target="https://him-auto.ru/shlangi-i-fitingi/fiting-g-22h15-universalnyj-d06-gajka-stal-dlinnaya/" TargetMode="External"/><Relationship Id="rId_hyperlink_96" Type="http://schemas.openxmlformats.org/officeDocument/2006/relationships/hyperlink" Target="https://him-auto.ru/shlangi-i-fitingi/fiting-g-22h15-universalnyj-d06-pod-klyuch-pr-vo-rf/" TargetMode="External"/><Relationship Id="rId_hyperlink_97" Type="http://schemas.openxmlformats.org/officeDocument/2006/relationships/hyperlink" Target="https://him-auto.ru/shlangi-i-fitingi/fiting-g-22h15-universalnyj-d08/" TargetMode="External"/><Relationship Id="rId_hyperlink_98" Type="http://schemas.openxmlformats.org/officeDocument/2006/relationships/hyperlink" Target="https://him-auto.ru/shlangi-i-fitingi/fiting-g-22h15-universalnyj-d08-gajka-plastik/" TargetMode="External"/><Relationship Id="rId_hyperlink_99" Type="http://schemas.openxmlformats.org/officeDocument/2006/relationships/hyperlink" Target="https://him-auto.ru/shlangi-i-fitingi/fiting-g-22h15-universalnyj-d08-gajka-stal/" TargetMode="External"/><Relationship Id="rId_hyperlink_100" Type="http://schemas.openxmlformats.org/officeDocument/2006/relationships/hyperlink" Target="https://him-auto.ru/shlangi-i-fitingi/fiting-g-22h15-universalnyj-d08-gajka-stal-dlinnaya/" TargetMode="External"/><Relationship Id="rId_hyperlink_101" Type="http://schemas.openxmlformats.org/officeDocument/2006/relationships/hyperlink" Target="https://him-auto.ru/shlangi-i-fitingi/fiting-g-22h15-universalnyj-d08-pod-klyuch-pr-vo-rf/" TargetMode="External"/><Relationship Id="rId_hyperlink_102" Type="http://schemas.openxmlformats.org/officeDocument/2006/relationships/hyperlink" Target="https://him-auto.ru/shlangi-i-fitingi/fiting-g-34-d20/" TargetMode="External"/><Relationship Id="rId_hyperlink_103" Type="http://schemas.openxmlformats.org/officeDocument/2006/relationships/hyperlink" Target="https://him-auto.ru/shlangi-i-fitingi/fiting-g-34-s-muftoj-d20-ocinkovannyj/" TargetMode="External"/><Relationship Id="rId_hyperlink_104" Type="http://schemas.openxmlformats.org/officeDocument/2006/relationships/hyperlink" Target="https://him-auto.ru/shlangi-i-fitingi/fiting-sh-12-d12/" TargetMode="External"/><Relationship Id="rId_hyperlink_105" Type="http://schemas.openxmlformats.org/officeDocument/2006/relationships/hyperlink" Target="https://him-auto.ru/shlangi-i-fitingi/fiting-sh-34-d20/" TargetMode="External"/><Relationship Id="rId_hyperlink_106" Type="http://schemas.openxmlformats.org/officeDocument/2006/relationships/hyperlink" Target="https://him-auto.ru/shlangi-i-fitingi/fiting-banjo-1-d20/" TargetMode="External"/><Relationship Id="rId_hyperlink_107" Type="http://schemas.openxmlformats.org/officeDocument/2006/relationships/hyperlink" Target="https://him-auto.ru/shlangi-i-fitingi/fiting-banjo-12-d08/" TargetMode="External"/><Relationship Id="rId_hyperlink_108" Type="http://schemas.openxmlformats.org/officeDocument/2006/relationships/hyperlink" Target="https://him-auto.ru/shlangi-i-fitingi/fiting-banjo-12-d10/" TargetMode="External"/><Relationship Id="rId_hyperlink_109" Type="http://schemas.openxmlformats.org/officeDocument/2006/relationships/hyperlink" Target="https://him-auto.ru/shlangi-i-fitingi/fiting-banjo-12-d12/" TargetMode="External"/><Relationship Id="rId_hyperlink_110" Type="http://schemas.openxmlformats.org/officeDocument/2006/relationships/hyperlink" Target="https://him-auto.ru/shlangi-i-fitingi/fiting-banjo-12-d16/" TargetMode="External"/><Relationship Id="rId_hyperlink_111" Type="http://schemas.openxmlformats.org/officeDocument/2006/relationships/hyperlink" Target="https://him-auto.ru/shlangi-i-fitingi/fiting-banjo-12-d16/?sku=159479" TargetMode="External"/><Relationship Id="rId_hyperlink_112" Type="http://schemas.openxmlformats.org/officeDocument/2006/relationships/hyperlink" Target="https://him-auto.ru/shlangi-i-fitingi/fiting-banjo-14-d06/" TargetMode="External"/><Relationship Id="rId_hyperlink_113" Type="http://schemas.openxmlformats.org/officeDocument/2006/relationships/hyperlink" Target="https://him-auto.ru/shlangi-i-fitingi/fiting-banjo-14-d06/?sku=159398" TargetMode="External"/><Relationship Id="rId_hyperlink_114" Type="http://schemas.openxmlformats.org/officeDocument/2006/relationships/hyperlink" Target="https://him-auto.ru/shlangi-i-fitingi/fiting-banjo-14-d08/" TargetMode="External"/><Relationship Id="rId_hyperlink_115" Type="http://schemas.openxmlformats.org/officeDocument/2006/relationships/hyperlink" Target="https://him-auto.ru/shlangi-i-fitingi/fiting-banjo-14-d10/" TargetMode="External"/><Relationship Id="rId_hyperlink_116" Type="http://schemas.openxmlformats.org/officeDocument/2006/relationships/hyperlink" Target="https://him-auto.ru/shlangi-i-fitingi/fiting-banjo-18-d06/" TargetMode="External"/><Relationship Id="rId_hyperlink_117" Type="http://schemas.openxmlformats.org/officeDocument/2006/relationships/hyperlink" Target="https://him-auto.ru/shlangi-i-fitingi/fiting-banjo-m14-d06/" TargetMode="External"/><Relationship Id="rId_hyperlink_118" Type="http://schemas.openxmlformats.org/officeDocument/2006/relationships/hyperlink" Target="https://him-auto.ru/shlangi-i-fitingi/fiting-banjo-m14h15-d08/" TargetMode="External"/><Relationship Id="rId_hyperlink_119" Type="http://schemas.openxmlformats.org/officeDocument/2006/relationships/hyperlink" Target="https://him-auto.ru/shlangi-i-fitingi/fiting-banjo-m14h15-d10/" TargetMode="External"/><Relationship Id="rId_hyperlink_120" Type="http://schemas.openxmlformats.org/officeDocument/2006/relationships/hyperlink" Target="https://him-auto.ru/shlangi-i-fitingi/fiting-bsp-g-1-45-d25/" TargetMode="External"/><Relationship Id="rId_hyperlink_121" Type="http://schemas.openxmlformats.org/officeDocument/2006/relationships/hyperlink" Target="https://him-auto.ru/shlangi-i-fitingi/fiting-bsp-g-1-90-d25/" TargetMode="External"/><Relationship Id="rId_hyperlink_122" Type="http://schemas.openxmlformats.org/officeDocument/2006/relationships/hyperlink" Target="https://him-auto.ru/shlangi-i-fitingi/fiting-bsp-g-1-d20/" TargetMode="External"/><Relationship Id="rId_hyperlink_123" Type="http://schemas.openxmlformats.org/officeDocument/2006/relationships/hyperlink" Target="https://him-auto.ru/shlangi-i-fitingi/fiting-bsp-g-1-d25/" TargetMode="External"/><Relationship Id="rId_hyperlink_124" Type="http://schemas.openxmlformats.org/officeDocument/2006/relationships/hyperlink" Target="https://him-auto.ru/shlangi-i-fitingi/fiting-bsp-g-1-d25/?sku=159529" TargetMode="External"/><Relationship Id="rId_hyperlink_125" Type="http://schemas.openxmlformats.org/officeDocument/2006/relationships/hyperlink" Target="https://him-auto.ru/shlangi-i-fitingi/fiting-bsp-g-12-45-d12/" TargetMode="External"/><Relationship Id="rId_hyperlink_126" Type="http://schemas.openxmlformats.org/officeDocument/2006/relationships/hyperlink" Target="https://him-auto.ru/shlangi-i-fitingi/fiting-bsp-g-12-90-d10/" TargetMode="External"/><Relationship Id="rId_hyperlink_127" Type="http://schemas.openxmlformats.org/officeDocument/2006/relationships/hyperlink" Target="https://him-auto.ru/shlangi-i-fitingi/fiting-bsp-g-12-90-d12/" TargetMode="External"/><Relationship Id="rId_hyperlink_128" Type="http://schemas.openxmlformats.org/officeDocument/2006/relationships/hyperlink" Target="https://him-auto.ru/shlangi-i-fitingi/fiting-bsp-g-12-90-d12/?sku=159520" TargetMode="External"/><Relationship Id="rId_hyperlink_129" Type="http://schemas.openxmlformats.org/officeDocument/2006/relationships/hyperlink" Target="https://him-auto.ru/shlangi-i-fitingi/fiting-bsp-g-12-90-d12/?sku=159617" TargetMode="External"/><Relationship Id="rId_hyperlink_130" Type="http://schemas.openxmlformats.org/officeDocument/2006/relationships/hyperlink" Target="https://him-auto.ru/shlangi-i-fitingi/fiting-bsp-g-12-90-d16/" TargetMode="External"/><Relationship Id="rId_hyperlink_131" Type="http://schemas.openxmlformats.org/officeDocument/2006/relationships/hyperlink" Target="https://him-auto.ru/shlangi-i-fitingi/fiting-bsp-g-12-d06/" TargetMode="External"/><Relationship Id="rId_hyperlink_132" Type="http://schemas.openxmlformats.org/officeDocument/2006/relationships/hyperlink" Target="https://him-auto.ru/shlangi-i-fitingi/fiting-bsp-g-12-d06/?sku=159424" TargetMode="External"/><Relationship Id="rId_hyperlink_133" Type="http://schemas.openxmlformats.org/officeDocument/2006/relationships/hyperlink" Target="https://him-auto.ru/shlangi-i-fitingi/fiting-bsp-g-12-d08/" TargetMode="External"/><Relationship Id="rId_hyperlink_134" Type="http://schemas.openxmlformats.org/officeDocument/2006/relationships/hyperlink" Target="https://him-auto.ru/shlangi-i-fitingi/fiting-bsp-g-12-d08/?sku=159531" TargetMode="External"/><Relationship Id="rId_hyperlink_135" Type="http://schemas.openxmlformats.org/officeDocument/2006/relationships/hyperlink" Target="https://him-auto.ru/shlangi-i-fitingi/fiting-bsp-g-12-d12/" TargetMode="External"/><Relationship Id="rId_hyperlink_136" Type="http://schemas.openxmlformats.org/officeDocument/2006/relationships/hyperlink" Target="https://him-auto.ru/shlangi-i-fitingi/fiting-bsp-g-12-d12/?sku=159527" TargetMode="External"/><Relationship Id="rId_hyperlink_137" Type="http://schemas.openxmlformats.org/officeDocument/2006/relationships/hyperlink" Target="https://him-auto.ru/shlangi-i-fitingi/fiting-bsp-g-12-d12-flat/" TargetMode="External"/><Relationship Id="rId_hyperlink_138" Type="http://schemas.openxmlformats.org/officeDocument/2006/relationships/hyperlink" Target="https://him-auto.ru/shlangi-i-fitingi/fiting-bsp-g-12-d16/" TargetMode="External"/><Relationship Id="rId_hyperlink_139" Type="http://schemas.openxmlformats.org/officeDocument/2006/relationships/hyperlink" Target="https://him-auto.ru/shlangi-i-fitingi/fiting-bsp-g-12-d16/?sku=159596" TargetMode="External"/><Relationship Id="rId_hyperlink_140" Type="http://schemas.openxmlformats.org/officeDocument/2006/relationships/hyperlink" Target="https://him-auto.ru/shlangi-i-fitingi/fiting-bsp-g-14-90-d06/" TargetMode="External"/><Relationship Id="rId_hyperlink_141" Type="http://schemas.openxmlformats.org/officeDocument/2006/relationships/hyperlink" Target="https://him-auto.ru/shlangi-i-fitingi/fiting-bsp-g-14-90-d06/?sku=159458" TargetMode="External"/><Relationship Id="rId_hyperlink_142" Type="http://schemas.openxmlformats.org/officeDocument/2006/relationships/hyperlink" Target="https://him-auto.ru/shlangi-i-fitingi/fiting-bsp-g-14-90-d06/?sku=159488" TargetMode="External"/><Relationship Id="rId_hyperlink_143" Type="http://schemas.openxmlformats.org/officeDocument/2006/relationships/hyperlink" Target="https://him-auto.ru/shlangi-i-fitingi/fiting-bsp-g-14-90-d08/" TargetMode="External"/><Relationship Id="rId_hyperlink_144" Type="http://schemas.openxmlformats.org/officeDocument/2006/relationships/hyperlink" Target="https://him-auto.ru/shlangi-i-fitingi/fiting-bsp-g-14-90-d08/?sku=159564" TargetMode="External"/><Relationship Id="rId_hyperlink_145" Type="http://schemas.openxmlformats.org/officeDocument/2006/relationships/hyperlink" Target="https://him-auto.ru/shlangi-i-fitingi/fiting-bsp-g-14-90-d10/" TargetMode="External"/><Relationship Id="rId_hyperlink_146" Type="http://schemas.openxmlformats.org/officeDocument/2006/relationships/hyperlink" Target="https://him-auto.ru/shlangi-i-fitingi/fiting-bsp-g-14-d06/" TargetMode="External"/><Relationship Id="rId_hyperlink_147" Type="http://schemas.openxmlformats.org/officeDocument/2006/relationships/hyperlink" Target="https://him-auto.ru/shlangi-i-fitingi/fiting-bsp-g-14-d06/?sku=159528" TargetMode="External"/><Relationship Id="rId_hyperlink_148" Type="http://schemas.openxmlformats.org/officeDocument/2006/relationships/hyperlink" Target="https://him-auto.ru/shlangi-i-fitingi/fiting-bsp-g-14-d08/" TargetMode="External"/><Relationship Id="rId_hyperlink_149" Type="http://schemas.openxmlformats.org/officeDocument/2006/relationships/hyperlink" Target="https://him-auto.ru/shlangi-i-fitingi/fiting-bsp-g-18-90-d06/" TargetMode="External"/><Relationship Id="rId_hyperlink_150" Type="http://schemas.openxmlformats.org/officeDocument/2006/relationships/hyperlink" Target="https://him-auto.ru/shlangi-i-fitingi/fiting-bsp-g-18-d06/" TargetMode="External"/><Relationship Id="rId_hyperlink_151" Type="http://schemas.openxmlformats.org/officeDocument/2006/relationships/hyperlink" Target="https://him-auto.ru/shlangi-i-fitingi/fiting-bsp-g-34-45-d16/" TargetMode="External"/><Relationship Id="rId_hyperlink_152" Type="http://schemas.openxmlformats.org/officeDocument/2006/relationships/hyperlink" Target="https://him-auto.ru/shlangi-i-fitingi/fiting-bsp-g-34-90-d12/" TargetMode="External"/><Relationship Id="rId_hyperlink_153" Type="http://schemas.openxmlformats.org/officeDocument/2006/relationships/hyperlink" Target="https://him-auto.ru/shlangi-i-fitingi/fiting-bsp-g-34-90-d16/" TargetMode="External"/><Relationship Id="rId_hyperlink_154" Type="http://schemas.openxmlformats.org/officeDocument/2006/relationships/hyperlink" Target="https://him-auto.ru/shlangi-i-fitingi/fiting-bsp-g-34-90-d16/?sku=159616" TargetMode="External"/><Relationship Id="rId_hyperlink_155" Type="http://schemas.openxmlformats.org/officeDocument/2006/relationships/hyperlink" Target="https://him-auto.ru/shlangi-i-fitingi/fiting-bsp-g-34-90-d20/" TargetMode="External"/><Relationship Id="rId_hyperlink_156" Type="http://schemas.openxmlformats.org/officeDocument/2006/relationships/hyperlink" Target="https://him-auto.ru/shlangi-i-fitingi/fiting-bsp-g-34-90-d20/?sku=159595" TargetMode="External"/><Relationship Id="rId_hyperlink_157" Type="http://schemas.openxmlformats.org/officeDocument/2006/relationships/hyperlink" Target="https://him-auto.ru/shlangi-i-fitingi/fiting-bsp-g-34-90-d25/" TargetMode="External"/><Relationship Id="rId_hyperlink_158" Type="http://schemas.openxmlformats.org/officeDocument/2006/relationships/hyperlink" Target="https://him-auto.ru/shlangi-i-fitingi/fiting-bsp-g-34-d20/" TargetMode="External"/><Relationship Id="rId_hyperlink_159" Type="http://schemas.openxmlformats.org/officeDocument/2006/relationships/hyperlink" Target="https://him-auto.ru/shlangi-i-fitingi/fiting-bsp-g-34-d20/?sku=159526" TargetMode="External"/><Relationship Id="rId_hyperlink_160" Type="http://schemas.openxmlformats.org/officeDocument/2006/relationships/hyperlink" Target="https://him-auto.ru/shlangi-i-fitingi/fiting-bsp-g-34-d25/" TargetMode="External"/><Relationship Id="rId_hyperlink_161" Type="http://schemas.openxmlformats.org/officeDocument/2006/relationships/hyperlink" Target="https://him-auto.ru/shlangi-i-fitingi/fiting-bsp-g-38-45-d08/" TargetMode="External"/><Relationship Id="rId_hyperlink_162" Type="http://schemas.openxmlformats.org/officeDocument/2006/relationships/hyperlink" Target="https://him-auto.ru/shlangi-i-fitingi/fiting-bsp-g-38-45-d08/?sku=159512" TargetMode="External"/><Relationship Id="rId_hyperlink_163" Type="http://schemas.openxmlformats.org/officeDocument/2006/relationships/hyperlink" Target="https://him-auto.ru/shlangi-i-fitingi/fiting-bsp-g-38-90-d08/" TargetMode="External"/><Relationship Id="rId_hyperlink_164" Type="http://schemas.openxmlformats.org/officeDocument/2006/relationships/hyperlink" Target="https://him-auto.ru/shlangi-i-fitingi/fiting-bsp-g-38-90-d10/" TargetMode="External"/><Relationship Id="rId_hyperlink_165" Type="http://schemas.openxmlformats.org/officeDocument/2006/relationships/hyperlink" Target="https://him-auto.ru/shlangi-i-fitingi/fiting-bsp-g-38-90-d10/?sku=159524" TargetMode="External"/><Relationship Id="rId_hyperlink_166" Type="http://schemas.openxmlformats.org/officeDocument/2006/relationships/hyperlink" Target="https://him-auto.ru/shlangi-i-fitingi/fiting-bsp-g-38-90-d12/" TargetMode="External"/><Relationship Id="rId_hyperlink_167" Type="http://schemas.openxmlformats.org/officeDocument/2006/relationships/hyperlink" Target="https://him-auto.ru/shlangi-i-fitingi/fiting-bsp-g-38-d06/" TargetMode="External"/><Relationship Id="rId_hyperlink_168" Type="http://schemas.openxmlformats.org/officeDocument/2006/relationships/hyperlink" Target="https://him-auto.ru/shlangi-i-fitingi/fiting-bsp-g-38-d08/" TargetMode="External"/><Relationship Id="rId_hyperlink_169" Type="http://schemas.openxmlformats.org/officeDocument/2006/relationships/hyperlink" Target="https://him-auto.ru/shlangi-i-fitingi/fiting-bsp-g-38-d10/" TargetMode="External"/><Relationship Id="rId_hyperlink_170" Type="http://schemas.openxmlformats.org/officeDocument/2006/relationships/hyperlink" Target="https://him-auto.ru/shlangi-i-fitingi/fiting-bsp-g-38-d10/?sku=159518" TargetMode="External"/><Relationship Id="rId_hyperlink_171" Type="http://schemas.openxmlformats.org/officeDocument/2006/relationships/hyperlink" Target="https://him-auto.ru/shlangi-i-fitingi/fiting-bsp-g-38-d12/" TargetMode="External"/><Relationship Id="rId_hyperlink_172" Type="http://schemas.openxmlformats.org/officeDocument/2006/relationships/hyperlink" Target="https://him-auto.ru/shlangi-i-fitingi/fiting-bsp-g-58-d16/" TargetMode="External"/><Relationship Id="rId_hyperlink_173" Type="http://schemas.openxmlformats.org/officeDocument/2006/relationships/hyperlink" Target="https://him-auto.ru/shlangi-i-fitingi/fiting-bsp-sh-1-d25/" TargetMode="External"/><Relationship Id="rId_hyperlink_174" Type="http://schemas.openxmlformats.org/officeDocument/2006/relationships/hyperlink" Target="https://him-auto.ru/shlangi-i-fitingi/fiting-bsp-sh-1-d19/" TargetMode="External"/><Relationship Id="rId_hyperlink_175" Type="http://schemas.openxmlformats.org/officeDocument/2006/relationships/hyperlink" Target="https://him-auto.ru/shlangi-i-fitingi/fiting-bsp-sh-12-d12-gran-27/" TargetMode="External"/><Relationship Id="rId_hyperlink_176" Type="http://schemas.openxmlformats.org/officeDocument/2006/relationships/hyperlink" Target="https://him-auto.ru/shlangi-i-fitingi/fiting-bsp-sh-12-d16/" TargetMode="External"/><Relationship Id="rId_hyperlink_177" Type="http://schemas.openxmlformats.org/officeDocument/2006/relationships/hyperlink" Target="https://him-auto.ru/shlangi-i-fitingi/fiting-bsp-sh-14-d06-gran-17/" TargetMode="External"/><Relationship Id="rId_hyperlink_178" Type="http://schemas.openxmlformats.org/officeDocument/2006/relationships/hyperlink" Target="https://him-auto.ru/shlangi-i-fitingi/fiting-bsp-sh-14-d06-gran-19/" TargetMode="External"/><Relationship Id="rId_hyperlink_179" Type="http://schemas.openxmlformats.org/officeDocument/2006/relationships/hyperlink" Target="https://him-auto.ru/shlangi-i-fitingi/fiting-bsp-sh-14-d08/" TargetMode="External"/><Relationship Id="rId_hyperlink_180" Type="http://schemas.openxmlformats.org/officeDocument/2006/relationships/hyperlink" Target="https://him-auto.ru/shlangi-i-fitingi/fiting-bsp-sh-14-d08-gran-14/" TargetMode="External"/><Relationship Id="rId_hyperlink_181" Type="http://schemas.openxmlformats.org/officeDocument/2006/relationships/hyperlink" Target="https://him-auto.ru/shlangi-i-fitingi/fiting-bsp-sh-14-d10/" TargetMode="External"/><Relationship Id="rId_hyperlink_182" Type="http://schemas.openxmlformats.org/officeDocument/2006/relationships/hyperlink" Target="https://him-auto.ru/shlangi-i-fitingi/fiting-bsp-sh-34-d20/" TargetMode="External"/><Relationship Id="rId_hyperlink_183" Type="http://schemas.openxmlformats.org/officeDocument/2006/relationships/hyperlink" Target="https://him-auto.ru/shlangi-i-fitingi/fiting-bsp-sh-38-d06/" TargetMode="External"/><Relationship Id="rId_hyperlink_184" Type="http://schemas.openxmlformats.org/officeDocument/2006/relationships/hyperlink" Target="https://him-auto.ru/shlangi-i-fitingi/fiting-bsp-sh-38-d08/" TargetMode="External"/><Relationship Id="rId_hyperlink_185" Type="http://schemas.openxmlformats.org/officeDocument/2006/relationships/hyperlink" Target="https://him-auto.ru/shlangi-i-fitingi/fiting-bsp-sh-38-d08-gran-17/" TargetMode="External"/><Relationship Id="rId_hyperlink_186" Type="http://schemas.openxmlformats.org/officeDocument/2006/relationships/hyperlink" Target="https://him-auto.ru/shlangi-i-fitingi/fiting-bsp-sh-38-d10/" TargetMode="External"/><Relationship Id="rId_hyperlink_187" Type="http://schemas.openxmlformats.org/officeDocument/2006/relationships/hyperlink" Target="https://him-auto.ru/shlangi-i-fitingi/fiting-dk-g-10x1-d06/" TargetMode="External"/><Relationship Id="rId_hyperlink_188" Type="http://schemas.openxmlformats.org/officeDocument/2006/relationships/hyperlink" Target="https://him-auto.ru/shlangi-i-fitingi/fiting-dk-g-14x15-90-d06/" TargetMode="External"/><Relationship Id="rId_hyperlink_189" Type="http://schemas.openxmlformats.org/officeDocument/2006/relationships/hyperlink" Target="https://him-auto.ru/shlangi-i-fitingi/fiting-dk-g-14x15-90-d06/?sku=159557" TargetMode="External"/><Relationship Id="rId_hyperlink_190" Type="http://schemas.openxmlformats.org/officeDocument/2006/relationships/hyperlink" Target="https://him-auto.ru/shlangi-i-fitingi/fiting-dk-g-14x15-90-d08/" TargetMode="External"/><Relationship Id="rId_hyperlink_191" Type="http://schemas.openxmlformats.org/officeDocument/2006/relationships/hyperlink" Target="https://him-auto.ru/shlangi-i-fitingi/fiting-dk-g-14x15-d06/" TargetMode="External"/><Relationship Id="rId_hyperlink_192" Type="http://schemas.openxmlformats.org/officeDocument/2006/relationships/hyperlink" Target="https://him-auto.ru/shlangi-i-fitingi/fiting-dk-g-14x15-d08/" TargetMode="External"/><Relationship Id="rId_hyperlink_193" Type="http://schemas.openxmlformats.org/officeDocument/2006/relationships/hyperlink" Target="https://him-auto.ru/shlangi-i-fitingi/fiting-dk-g-16x15-45-d08/" TargetMode="External"/><Relationship Id="rId_hyperlink_194" Type="http://schemas.openxmlformats.org/officeDocument/2006/relationships/hyperlink" Target="https://him-auto.ru/shlangi-i-fitingi/fiting-dk-g-16x15-90-d06/" TargetMode="External"/><Relationship Id="rId_hyperlink_195" Type="http://schemas.openxmlformats.org/officeDocument/2006/relationships/hyperlink" Target="https://him-auto.ru/shlangi-i-fitingi/fiting-dk-g-16x15-90-d08/" TargetMode="External"/><Relationship Id="rId_hyperlink_196" Type="http://schemas.openxmlformats.org/officeDocument/2006/relationships/hyperlink" Target="https://him-auto.ru/shlangi-i-fitingi/fiting-dk-g-16x15-d06/" TargetMode="External"/><Relationship Id="rId_hyperlink_197" Type="http://schemas.openxmlformats.org/officeDocument/2006/relationships/hyperlink" Target="https://him-auto.ru/shlangi-i-fitingi/fiting-dk-g-16x15-d08/" TargetMode="External"/><Relationship Id="rId_hyperlink_198" Type="http://schemas.openxmlformats.org/officeDocument/2006/relationships/hyperlink" Target="https://him-auto.ru/shlangi-i-fitingi/fiting-dk-g-16x15-d08/?sku=159586" TargetMode="External"/><Relationship Id="rId_hyperlink_199" Type="http://schemas.openxmlformats.org/officeDocument/2006/relationships/hyperlink" Target="https://him-auto.ru/shlangi-i-fitingi/fiting-dk-g-18x15-90-d10/" TargetMode="External"/><Relationship Id="rId_hyperlink_200" Type="http://schemas.openxmlformats.org/officeDocument/2006/relationships/hyperlink" Target="https://him-auto.ru/shlangi-i-fitingi/fiting-dk-g-18x15-90-d10/?sku=159534" TargetMode="External"/><Relationship Id="rId_hyperlink_201" Type="http://schemas.openxmlformats.org/officeDocument/2006/relationships/hyperlink" Target="https://him-auto.ru/shlangi-i-fitingi/fiting-dk-g-18x15-d08/" TargetMode="External"/><Relationship Id="rId_hyperlink_202" Type="http://schemas.openxmlformats.org/officeDocument/2006/relationships/hyperlink" Target="https://him-auto.ru/shlangi-i-fitingi/fiting-dk-g-18x15-d10/" TargetMode="External"/><Relationship Id="rId_hyperlink_203" Type="http://schemas.openxmlformats.org/officeDocument/2006/relationships/hyperlink" Target="https://him-auto.ru/shlangi-i-fitingi/fiting-dk-g-20x15-45-d08/" TargetMode="External"/><Relationship Id="rId_hyperlink_204" Type="http://schemas.openxmlformats.org/officeDocument/2006/relationships/hyperlink" Target="https://him-auto.ru/shlangi-i-fitingi/fiting-dk-g-20x15-45-d10/" TargetMode="External"/><Relationship Id="rId_hyperlink_205" Type="http://schemas.openxmlformats.org/officeDocument/2006/relationships/hyperlink" Target="https://him-auto.ru/shlangi-i-fitingi/fiting-dk-g-20x15-90-d08/" TargetMode="External"/><Relationship Id="rId_hyperlink_206" Type="http://schemas.openxmlformats.org/officeDocument/2006/relationships/hyperlink" Target="https://him-auto.ru/shlangi-i-fitingi/fiting-dk-g-20x15-90-d10/" TargetMode="External"/><Relationship Id="rId_hyperlink_207" Type="http://schemas.openxmlformats.org/officeDocument/2006/relationships/hyperlink" Target="https://him-auto.ru/shlangi-i-fitingi/fiting-dk-g-20x15-90-d10/?sku=159575" TargetMode="External"/><Relationship Id="rId_hyperlink_208" Type="http://schemas.openxmlformats.org/officeDocument/2006/relationships/hyperlink" Target="https://him-auto.ru/shlangi-i-fitingi/fiting-dk-g-20x15-90-d12/" TargetMode="External"/><Relationship Id="rId_hyperlink_209" Type="http://schemas.openxmlformats.org/officeDocument/2006/relationships/hyperlink" Target="https://him-auto.ru/shlangi-i-fitingi/fiting-dk-g-20x15-90-d12-kl24/" TargetMode="External"/><Relationship Id="rId_hyperlink_210" Type="http://schemas.openxmlformats.org/officeDocument/2006/relationships/hyperlink" Target="https://him-auto.ru/shlangi-i-fitingi/fiting-dk-g-20x15-90-d12-kl27/" TargetMode="External"/><Relationship Id="rId_hyperlink_211" Type="http://schemas.openxmlformats.org/officeDocument/2006/relationships/hyperlink" Target="https://him-auto.ru/shlangi-i-fitingi/fiting-dk-g-20x15-d08/" TargetMode="External"/><Relationship Id="rId_hyperlink_212" Type="http://schemas.openxmlformats.org/officeDocument/2006/relationships/hyperlink" Target="https://him-auto.ru/shlangi-i-fitingi/fiting-dk-g-20x15-d12-kl-24/" TargetMode="External"/><Relationship Id="rId_hyperlink_213" Type="http://schemas.openxmlformats.org/officeDocument/2006/relationships/hyperlink" Target="https://him-auto.ru/shlangi-i-fitingi/fiting-dk-g-20x15-d12-kl-24/?sku=159542" TargetMode="External"/><Relationship Id="rId_hyperlink_214" Type="http://schemas.openxmlformats.org/officeDocument/2006/relationships/hyperlink" Target="https://him-auto.ru/shlangi-i-fitingi/fiting-dk-g-20x15-d12-kl-24-malenkij-zamok/" TargetMode="External"/><Relationship Id="rId_hyperlink_215" Type="http://schemas.openxmlformats.org/officeDocument/2006/relationships/hyperlink" Target="https://him-auto.ru/shlangi-i-fitingi/fiting-dk-g-22x15-45-d12/" TargetMode="External"/><Relationship Id="rId_hyperlink_216" Type="http://schemas.openxmlformats.org/officeDocument/2006/relationships/hyperlink" Target="https://him-auto.ru/shlangi-i-fitingi/fiting-dk-g-22x15-90-d12/" TargetMode="External"/><Relationship Id="rId_hyperlink_217" Type="http://schemas.openxmlformats.org/officeDocument/2006/relationships/hyperlink" Target="https://him-auto.ru/shlangi-i-fitingi/fiting-dk-g-22x15-90-d12/?sku=159545" TargetMode="External"/><Relationship Id="rId_hyperlink_218" Type="http://schemas.openxmlformats.org/officeDocument/2006/relationships/hyperlink" Target="https://him-auto.ru/shlangi-i-fitingi/fiting-dk-g-22x15-d10/" TargetMode="External"/><Relationship Id="rId_hyperlink_219" Type="http://schemas.openxmlformats.org/officeDocument/2006/relationships/hyperlink" Target="https://him-auto.ru/shlangi-i-fitingi/fiting-dk-g-22x15-d10/?sku=159562" TargetMode="External"/><Relationship Id="rId_hyperlink_220" Type="http://schemas.openxmlformats.org/officeDocument/2006/relationships/hyperlink" Target="https://him-auto.ru/shlangi-i-fitingi/fiting-dk-g-22x15-d12/" TargetMode="External"/><Relationship Id="rId_hyperlink_221" Type="http://schemas.openxmlformats.org/officeDocument/2006/relationships/hyperlink" Target="https://him-auto.ru/shlangi-i-fitingi/fiting-dk-g-22x15-d16/" TargetMode="External"/><Relationship Id="rId_hyperlink_222" Type="http://schemas.openxmlformats.org/officeDocument/2006/relationships/hyperlink" Target="https://him-auto.ru/shlangi-i-fitingi/fiting-dk-g-24x15-d12/" TargetMode="External"/><Relationship Id="rId_hyperlink_223" Type="http://schemas.openxmlformats.org/officeDocument/2006/relationships/hyperlink" Target="https://him-auto.ru/shlangi-i-fitingi/fiting-dk-g-26x15-d16/" TargetMode="External"/><Relationship Id="rId_hyperlink_224" Type="http://schemas.openxmlformats.org/officeDocument/2006/relationships/hyperlink" Target="https://him-auto.ru/shlangi-i-fitingi/fiting-dk-g-27x15-90-d16/" TargetMode="External"/><Relationship Id="rId_hyperlink_225" Type="http://schemas.openxmlformats.org/officeDocument/2006/relationships/hyperlink" Target="https://him-auto.ru/shlangi-i-fitingi/fiting-dk-g-27x15-90-d16/?sku=159549" TargetMode="External"/><Relationship Id="rId_hyperlink_226" Type="http://schemas.openxmlformats.org/officeDocument/2006/relationships/hyperlink" Target="https://him-auto.ru/shlangi-i-fitingi/fiting-dk-g-27x15-d16/" TargetMode="External"/><Relationship Id="rId_hyperlink_227" Type="http://schemas.openxmlformats.org/officeDocument/2006/relationships/hyperlink" Target="https://him-auto.ru/shlangi-i-fitingi/fiting-dk-g-30h15-d16/" TargetMode="External"/><Relationship Id="rId_hyperlink_228" Type="http://schemas.openxmlformats.org/officeDocument/2006/relationships/hyperlink" Target="https://him-auto.ru/shlangi-i-fitingi/fiting-dk-g-30h15-d20/" TargetMode="External"/><Relationship Id="rId_hyperlink_229" Type="http://schemas.openxmlformats.org/officeDocument/2006/relationships/hyperlink" Target="https://him-auto.ru/shlangi-i-fitingi/fiting-dk-g-30h2-d16/" TargetMode="External"/><Relationship Id="rId_hyperlink_230" Type="http://schemas.openxmlformats.org/officeDocument/2006/relationships/hyperlink" Target="https://him-auto.ru/shlangi-i-fitingi/fiting-dk-g-30h2-d20/" TargetMode="External"/><Relationship Id="rId_hyperlink_231" Type="http://schemas.openxmlformats.org/officeDocument/2006/relationships/hyperlink" Target="https://him-auto.ru/shlangi-i-fitingi/fiting-dk-g-33h15-90-d20/" TargetMode="External"/><Relationship Id="rId_hyperlink_232" Type="http://schemas.openxmlformats.org/officeDocument/2006/relationships/hyperlink" Target="https://him-auto.ru/shlangi-i-fitingi/fiting-dk-g-33h15-d20/" TargetMode="External"/><Relationship Id="rId_hyperlink_233" Type="http://schemas.openxmlformats.org/officeDocument/2006/relationships/hyperlink" Target="https://him-auto.ru/shlangi-i-fitingi/fiting-dk-g-33h2-90-d20/" TargetMode="External"/><Relationship Id="rId_hyperlink_234" Type="http://schemas.openxmlformats.org/officeDocument/2006/relationships/hyperlink" Target="https://him-auto.ru/shlangi-i-fitingi/fiting-dk-g-33h2-d20/" TargetMode="External"/><Relationship Id="rId_hyperlink_235" Type="http://schemas.openxmlformats.org/officeDocument/2006/relationships/hyperlink" Target="https://him-auto.ru/shlangi-i-fitingi/fiting-dk-g-33h2-d20/?sku=159609" TargetMode="External"/><Relationship Id="rId_hyperlink_236" Type="http://schemas.openxmlformats.org/officeDocument/2006/relationships/hyperlink" Target="https://him-auto.ru/shlangi-i-fitingi/fiting-dk-g-36h2-d20/" TargetMode="External"/><Relationship Id="rId_hyperlink_237" Type="http://schemas.openxmlformats.org/officeDocument/2006/relationships/hyperlink" Target="https://him-auto.ru/shlangi-i-fitingi/fiting-dk-g-36h2-d20/?sku=159431" TargetMode="External"/><Relationship Id="rId_hyperlink_238" Type="http://schemas.openxmlformats.org/officeDocument/2006/relationships/hyperlink" Target="https://him-auto.ru/shlangi-i-fitingi/fiting-dk-g-36h2-d25/" TargetMode="External"/><Relationship Id="rId_hyperlink_239" Type="http://schemas.openxmlformats.org/officeDocument/2006/relationships/hyperlink" Target="https://him-auto.ru/shlangi-i-fitingi/fiting-dk-g-42x2-90-d25/" TargetMode="External"/><Relationship Id="rId_hyperlink_240" Type="http://schemas.openxmlformats.org/officeDocument/2006/relationships/hyperlink" Target="https://him-auto.ru/shlangi-i-fitingi/fiting-dk-g-42x2-d25/" TargetMode="External"/><Relationship Id="rId_hyperlink_241" Type="http://schemas.openxmlformats.org/officeDocument/2006/relationships/hyperlink" Target="https://him-auto.ru/shlangi-i-fitingi/fiting-dk-g-52x2-d32/" TargetMode="External"/><Relationship Id="rId_hyperlink_242" Type="http://schemas.openxmlformats.org/officeDocument/2006/relationships/hyperlink" Target="https://him-auto.ru/shlangi-i-fitingi/fiting-dki-g-10x1-90-d06/" TargetMode="External"/><Relationship Id="rId_hyperlink_243" Type="http://schemas.openxmlformats.org/officeDocument/2006/relationships/hyperlink" Target="https://him-auto.ru/shlangi-i-fitingi/fiting-dki-g-12x15-d06/" TargetMode="External"/><Relationship Id="rId_hyperlink_244" Type="http://schemas.openxmlformats.org/officeDocument/2006/relationships/hyperlink" Target="https://him-auto.ru/shlangi-i-fitingi/fiting-dki-g-14x15-d10/" TargetMode="External"/><Relationship Id="rId_hyperlink_245" Type="http://schemas.openxmlformats.org/officeDocument/2006/relationships/hyperlink" Target="https://him-auto.ru/shlangi-i-fitingi/fiting-dkl-sh-14x15-d6/" TargetMode="External"/><Relationship Id="rId_hyperlink_246" Type="http://schemas.openxmlformats.org/officeDocument/2006/relationships/hyperlink" Target="https://him-auto.ru/shlangi-i-fitingi/fiting-dkl-sh-16x15-d8/" TargetMode="External"/><Relationship Id="rId_hyperlink_247" Type="http://schemas.openxmlformats.org/officeDocument/2006/relationships/hyperlink" Target="https://him-auto.ru/shlangi-i-fitingi/fiting-dkl-sh-20x15-d12/" TargetMode="External"/><Relationship Id="rId_hyperlink_248" Type="http://schemas.openxmlformats.org/officeDocument/2006/relationships/hyperlink" Target="https://him-auto.ru/shlangi-i-fitingi/fiting-dkl-sh-22x15-d12/" TargetMode="External"/><Relationship Id="rId_hyperlink_249" Type="http://schemas.openxmlformats.org/officeDocument/2006/relationships/hyperlink" Target="https://him-auto.ru/shlangi-i-fitingi/fiting-dkm-sh-10x1-d06/" TargetMode="External"/><Relationship Id="rId_hyperlink_250" Type="http://schemas.openxmlformats.org/officeDocument/2006/relationships/hyperlink" Target="https://him-auto.ru/shlangi-i-fitingi/fiting-dkm-sh-42x2-d20/" TargetMode="External"/><Relationship Id="rId_hyperlink_251" Type="http://schemas.openxmlformats.org/officeDocument/2006/relationships/hyperlink" Target="https://him-auto.ru/shlangi-i-fitingi/fiting-dko-l-g-10x1-d06/" TargetMode="External"/><Relationship Id="rId_hyperlink_252" Type="http://schemas.openxmlformats.org/officeDocument/2006/relationships/hyperlink" Target="https://him-auto.ru/shlangi-i-fitingi/fiting-dko-l-g-16x15-45-d06/" TargetMode="External"/><Relationship Id="rId_hyperlink_253" Type="http://schemas.openxmlformats.org/officeDocument/2006/relationships/hyperlink" Target="https://him-auto.ru/shlangi-i-fitingi/fiting-dko-l-g-16x15-45-d08/" TargetMode="External"/><Relationship Id="rId_hyperlink_254" Type="http://schemas.openxmlformats.org/officeDocument/2006/relationships/hyperlink" Target="https://him-auto.ru/shlangi-i-fitingi/fiting-dko-l-g-16x15-90-d10/" TargetMode="External"/><Relationship Id="rId_hyperlink_255" Type="http://schemas.openxmlformats.org/officeDocument/2006/relationships/hyperlink" Target="https://him-auto.ru/shlangi-i-fitingi/fiting-dko-l-g-16x15-d08/" TargetMode="External"/><Relationship Id="rId_hyperlink_256" Type="http://schemas.openxmlformats.org/officeDocument/2006/relationships/hyperlink" Target="https://him-auto.ru/shlangi-i-fitingi/fiting-dko-l-g-16x15-d10/" TargetMode="External"/><Relationship Id="rId_hyperlink_257" Type="http://schemas.openxmlformats.org/officeDocument/2006/relationships/hyperlink" Target="https://him-auto.ru/shlangi-i-fitingi/fiting-dko-l-g-18x15-45-d10/" TargetMode="External"/><Relationship Id="rId_hyperlink_258" Type="http://schemas.openxmlformats.org/officeDocument/2006/relationships/hyperlink" Target="https://him-auto.ru/shlangi-i-fitingi/fiting-dko-l-g-18x15-d06/" TargetMode="External"/><Relationship Id="rId_hyperlink_259" Type="http://schemas.openxmlformats.org/officeDocument/2006/relationships/hyperlink" Target="https://him-auto.ru/shlangi-i-fitingi/fiting-dko-l-g-18x15-d08/" TargetMode="External"/><Relationship Id="rId_hyperlink_260" Type="http://schemas.openxmlformats.org/officeDocument/2006/relationships/hyperlink" Target="https://him-auto.ru/shlangi-i-fitingi/fiting-dko-l-g-18x15-d10/" TargetMode="External"/><Relationship Id="rId_hyperlink_261" Type="http://schemas.openxmlformats.org/officeDocument/2006/relationships/hyperlink" Target="https://him-auto.ru/shlangi-i-fitingi/fiting-dko-l-g-18x15-d12/" TargetMode="External"/><Relationship Id="rId_hyperlink_262" Type="http://schemas.openxmlformats.org/officeDocument/2006/relationships/hyperlink" Target="https://him-auto.ru/shlangi-i-fitingi/fiting-dko-l-g-22x15-45-d12/" TargetMode="External"/><Relationship Id="rId_hyperlink_263" Type="http://schemas.openxmlformats.org/officeDocument/2006/relationships/hyperlink" Target="https://him-auto.ru/shlangi-i-fitingi/fiting-dko-l-g-22x15-90-d12/" TargetMode="External"/><Relationship Id="rId_hyperlink_264" Type="http://schemas.openxmlformats.org/officeDocument/2006/relationships/hyperlink" Target="https://him-auto.ru/shlangi-i-fitingi/fiting-dko-l-g-22x15-90-d16/" TargetMode="External"/><Relationship Id="rId_hyperlink_265" Type="http://schemas.openxmlformats.org/officeDocument/2006/relationships/hyperlink" Target="https://him-auto.ru/shlangi-i-fitingi/fiting-dko-l-g-22x15-d12/" TargetMode="External"/><Relationship Id="rId_hyperlink_266" Type="http://schemas.openxmlformats.org/officeDocument/2006/relationships/hyperlink" Target="https://him-auto.ru/shlangi-i-fitingi/fiting-dko-l-g-22x15-d12/?sku=159540" TargetMode="External"/><Relationship Id="rId_hyperlink_267" Type="http://schemas.openxmlformats.org/officeDocument/2006/relationships/hyperlink" Target="https://him-auto.ru/shlangi-i-fitingi/fiting-dko-l-g-22x15-d16/" TargetMode="External"/><Relationship Id="rId_hyperlink_268" Type="http://schemas.openxmlformats.org/officeDocument/2006/relationships/hyperlink" Target="https://him-auto.ru/shlangi-i-fitingi/fiting-dko-l-g-26x15-d12/" TargetMode="External"/><Relationship Id="rId_hyperlink_269" Type="http://schemas.openxmlformats.org/officeDocument/2006/relationships/hyperlink" Target="https://him-auto.ru/shlangi-i-fitingi/fiting-dko-l-g-26x15-d16/" TargetMode="External"/><Relationship Id="rId_hyperlink_270" Type="http://schemas.openxmlformats.org/officeDocument/2006/relationships/hyperlink" Target="https://him-auto.ru/shlangi-i-fitingi/fiting-dko-l-g-26x15-d16/?sku=159547" TargetMode="External"/><Relationship Id="rId_hyperlink_271" Type="http://schemas.openxmlformats.org/officeDocument/2006/relationships/hyperlink" Target="https://him-auto.ru/shlangi-i-fitingi/fiting-dko-l-g-26x15-d20/" TargetMode="External"/><Relationship Id="rId_hyperlink_272" Type="http://schemas.openxmlformats.org/officeDocument/2006/relationships/hyperlink" Target="https://him-auto.ru/shlangi-i-fitingi/fiting-dko-l-g-27x15-d16/" TargetMode="External"/><Relationship Id="rId_hyperlink_273" Type="http://schemas.openxmlformats.org/officeDocument/2006/relationships/hyperlink" Target="https://him-auto.ru/shlangi-i-fitingi/fiting-dko-l-g-27x15-d16/?sku=159552" TargetMode="External"/><Relationship Id="rId_hyperlink_274" Type="http://schemas.openxmlformats.org/officeDocument/2006/relationships/hyperlink" Target="https://him-auto.ru/shlangi-i-fitingi/fiting-dko-l-g-42x2-d25/" TargetMode="External"/><Relationship Id="rId_hyperlink_275" Type="http://schemas.openxmlformats.org/officeDocument/2006/relationships/hyperlink" Target="https://him-auto.ru/shlangi-i-fitingi/fiting-dko-l-g-45x2-45-d32/" TargetMode="External"/><Relationship Id="rId_hyperlink_276" Type="http://schemas.openxmlformats.org/officeDocument/2006/relationships/hyperlink" Target="https://him-auto.ru/shlangi-i-fitingi/fiting-dko-l-g-52x2-d32/" TargetMode="External"/><Relationship Id="rId_hyperlink_277" Type="http://schemas.openxmlformats.org/officeDocument/2006/relationships/hyperlink" Target="https://him-auto.ru/shlangi-i-fitingi/fiting-dko-l-sh-14x15-d06/" TargetMode="External"/><Relationship Id="rId_hyperlink_278" Type="http://schemas.openxmlformats.org/officeDocument/2006/relationships/hyperlink" Target="https://him-auto.ru/shlangi-i-fitingi/fiting-dko-l-sh-16x15-d08/" TargetMode="External"/><Relationship Id="rId_hyperlink_279" Type="http://schemas.openxmlformats.org/officeDocument/2006/relationships/hyperlink" Target="https://him-auto.ru/shlangi-i-fitingi/fiting-dko-l-sh-18x15-d06/" TargetMode="External"/><Relationship Id="rId_hyperlink_280" Type="http://schemas.openxmlformats.org/officeDocument/2006/relationships/hyperlink" Target="https://him-auto.ru/shlangi-i-fitingi/fiting-dko-l-sh-18x15-d10/" TargetMode="External"/><Relationship Id="rId_hyperlink_281" Type="http://schemas.openxmlformats.org/officeDocument/2006/relationships/hyperlink" Target="https://him-auto.ru/shlangi-i-fitingi/fiting-dko-l-sh-18x15-d10/?sku=159541" TargetMode="External"/><Relationship Id="rId_hyperlink_282" Type="http://schemas.openxmlformats.org/officeDocument/2006/relationships/hyperlink" Target="https://him-auto.ru/shlangi-i-fitingi/fiting-dko-l-sh-22x15-d08/" TargetMode="External"/><Relationship Id="rId_hyperlink_283" Type="http://schemas.openxmlformats.org/officeDocument/2006/relationships/hyperlink" Target="https://him-auto.ru/shlangi-i-fitingi/fiting-dko-l-sh-26x15-d16/" TargetMode="External"/><Relationship Id="rId_hyperlink_284" Type="http://schemas.openxmlformats.org/officeDocument/2006/relationships/hyperlink" Target="https://him-auto.ru/shlangi-i-fitingi/fiting-dko-s-g-14x15-90-d06/" TargetMode="External"/><Relationship Id="rId_hyperlink_285" Type="http://schemas.openxmlformats.org/officeDocument/2006/relationships/hyperlink" Target="https://him-auto.ru/shlangi-i-fitingi/fiting-dko-s-g-14x15-d06/" TargetMode="External"/><Relationship Id="rId_hyperlink_286" Type="http://schemas.openxmlformats.org/officeDocument/2006/relationships/hyperlink" Target="https://him-auto.ru/shlangi-i-fitingi/fiting-dko-s-g-16x15-d06/" TargetMode="External"/><Relationship Id="rId_hyperlink_287" Type="http://schemas.openxmlformats.org/officeDocument/2006/relationships/hyperlink" Target="https://him-auto.ru/shlangi-i-fitingi/fiting-dko-s-g-16x15-d10/" TargetMode="External"/><Relationship Id="rId_hyperlink_288" Type="http://schemas.openxmlformats.org/officeDocument/2006/relationships/hyperlink" Target="https://him-auto.ru/shlangi-i-fitingi/fiting-dko-s-g-20x15-45-d10/" TargetMode="External"/><Relationship Id="rId_hyperlink_289" Type="http://schemas.openxmlformats.org/officeDocument/2006/relationships/hyperlink" Target="https://him-auto.ru/shlangi-i-fitingi/fiting-dko-s-g-42x2-45-d25/" TargetMode="External"/><Relationship Id="rId_hyperlink_290" Type="http://schemas.openxmlformats.org/officeDocument/2006/relationships/hyperlink" Target="https://him-auto.ru/shlangi-i-fitingi/fiting-dko-s-g-42x2-90-d25/" TargetMode="External"/><Relationship Id="rId_hyperlink_291" Type="http://schemas.openxmlformats.org/officeDocument/2006/relationships/hyperlink" Target="https://him-auto.ru/shlangi-i-fitingi/fiting-dko-s-g-42x2-90-d32/" TargetMode="External"/><Relationship Id="rId_hyperlink_292" Type="http://schemas.openxmlformats.org/officeDocument/2006/relationships/hyperlink" Target="https://him-auto.ru/shlangi-i-fitingi/fiting-dko-s-g-42x2-d25/" TargetMode="External"/><Relationship Id="rId_hyperlink_293" Type="http://schemas.openxmlformats.org/officeDocument/2006/relationships/hyperlink" Target="https://him-auto.ru/shlangi-i-fitingi/fiting-dko-s-sh-14x15-d06/" TargetMode="External"/><Relationship Id="rId_hyperlink_294" Type="http://schemas.openxmlformats.org/officeDocument/2006/relationships/hyperlink" Target="https://him-auto.ru/shlangi-i-fitingi/fiting-dko-s-sh-16x15-d08/" TargetMode="External"/><Relationship Id="rId_hyperlink_295" Type="http://schemas.openxmlformats.org/officeDocument/2006/relationships/hyperlink" Target="https://him-auto.ru/shlangi-i-fitingi/fiting-dko-s-sh-18x15-d08/" TargetMode="External"/><Relationship Id="rId_hyperlink_296" Type="http://schemas.openxmlformats.org/officeDocument/2006/relationships/hyperlink" Target="https://him-auto.ru/shlangi-i-fitingi/fiting-dko-s-sh-24x15-d12/" TargetMode="External"/><Relationship Id="rId_hyperlink_297" Type="http://schemas.openxmlformats.org/officeDocument/2006/relationships/hyperlink" Target="https://him-auto.ru/shlangi-i-fitingi/fiting-dko-s-sh-24x15-d16/" TargetMode="External"/><Relationship Id="rId_hyperlink_298" Type="http://schemas.openxmlformats.org/officeDocument/2006/relationships/hyperlink" Target="https://him-auto.ru/shlangi-i-fitingi/fiting-dko-s-sh-42x2-d25/" TargetMode="External"/><Relationship Id="rId_hyperlink_299" Type="http://schemas.openxmlformats.org/officeDocument/2006/relationships/hyperlink" Target="https://him-auto.ru/shlangi-i-fitingi/fiting-dkol-g-14x15-d06/" TargetMode="External"/><Relationship Id="rId_hyperlink_300" Type="http://schemas.openxmlformats.org/officeDocument/2006/relationships/hyperlink" Target="https://him-auto.ru/shlangi-i-fitingi/fiting-dkol-g-14x15-d06/?sku=159593" TargetMode="External"/><Relationship Id="rId_hyperlink_301" Type="http://schemas.openxmlformats.org/officeDocument/2006/relationships/hyperlink" Target="https://him-auto.ru/shlangi-i-fitingi/fiting-dkol-sh-36x2-d25/" TargetMode="External"/><Relationship Id="rId_hyperlink_302" Type="http://schemas.openxmlformats.org/officeDocument/2006/relationships/hyperlink" Target="https://him-auto.ru/shlangi-i-fitingi/fiting-jic-g-1-116-45-d12/" TargetMode="External"/><Relationship Id="rId_hyperlink_303" Type="http://schemas.openxmlformats.org/officeDocument/2006/relationships/hyperlink" Target="https://him-auto.ru/shlangi-i-fitingi/fiting-jic-g-1-116-90-d12/" TargetMode="External"/><Relationship Id="rId_hyperlink_304" Type="http://schemas.openxmlformats.org/officeDocument/2006/relationships/hyperlink" Target="https://him-auto.ru/shlangi-i-fitingi/fiting-jic-g-1-116-d20/" TargetMode="External"/><Relationship Id="rId_hyperlink_305" Type="http://schemas.openxmlformats.org/officeDocument/2006/relationships/hyperlink" Target="https://him-auto.ru/shlangi-i-fitingi/fiting-jic-g-1-516-d25/" TargetMode="External"/><Relationship Id="rId_hyperlink_306" Type="http://schemas.openxmlformats.org/officeDocument/2006/relationships/hyperlink" Target="https://him-auto.ru/shlangi-i-fitingi/fiting-jic-g-12-90-d06/" TargetMode="External"/><Relationship Id="rId_hyperlink_307" Type="http://schemas.openxmlformats.org/officeDocument/2006/relationships/hyperlink" Target="https://him-auto.ru/shlangi-i-fitingi/fiting-jic-g-12-90-d08/" TargetMode="External"/><Relationship Id="rId_hyperlink_308" Type="http://schemas.openxmlformats.org/officeDocument/2006/relationships/hyperlink" Target="https://him-auto.ru/shlangi-i-fitingi/fiting-jic-g-34-45-d10/" TargetMode="External"/><Relationship Id="rId_hyperlink_309" Type="http://schemas.openxmlformats.org/officeDocument/2006/relationships/hyperlink" Target="https://him-auto.ru/shlangi-i-fitingi/fiting-jic-g-34-d10/" TargetMode="External"/><Relationship Id="rId_hyperlink_310" Type="http://schemas.openxmlformats.org/officeDocument/2006/relationships/hyperlink" Target="https://him-auto.ru/shlangi-i-fitingi/fiting-jic-g-916-d08/" TargetMode="External"/><Relationship Id="rId_hyperlink_311" Type="http://schemas.openxmlformats.org/officeDocument/2006/relationships/hyperlink" Target="https://him-auto.ru/shlangi-i-fitingi/fiting-jic-sh-12-d06/" TargetMode="External"/><Relationship Id="rId_hyperlink_312" Type="http://schemas.openxmlformats.org/officeDocument/2006/relationships/hyperlink" Target="https://him-auto.ru/shlangi-i-fitingi/fiting-jic-sh-12-d08/" TargetMode="External"/><Relationship Id="rId_hyperlink_313" Type="http://schemas.openxmlformats.org/officeDocument/2006/relationships/hyperlink" Target="https://him-auto.ru/shlangi-i-fitingi/fiting-jic-sh-34-d12/" TargetMode="External"/><Relationship Id="rId_hyperlink_314" Type="http://schemas.openxmlformats.org/officeDocument/2006/relationships/hyperlink" Target="https://him-auto.ru/shlangi-i-fitingi/fiting-jic-sh-716-d06/" TargetMode="External"/><Relationship Id="rId_hyperlink_315" Type="http://schemas.openxmlformats.org/officeDocument/2006/relationships/hyperlink" Target="https://him-auto.ru/shlangi-i-fitingi/fiting-jic-sh-716-d6/" TargetMode="External"/><Relationship Id="rId_hyperlink_316" Type="http://schemas.openxmlformats.org/officeDocument/2006/relationships/hyperlink" Target="https://him-auto.ru/shlangi-i-fitingi/fiting-jic-sh-78-d10/" TargetMode="External"/><Relationship Id="rId_hyperlink_317" Type="http://schemas.openxmlformats.org/officeDocument/2006/relationships/hyperlink" Target="https://him-auto.ru/shlangi-i-fitingi/fiting-jic-sh-916-d06/" TargetMode="External"/><Relationship Id="rId_hyperlink_318" Type="http://schemas.openxmlformats.org/officeDocument/2006/relationships/hyperlink" Target="https://him-auto.ru/shlangi-i-fitingi/fiting-jic-sh-916-d08/" TargetMode="External"/><Relationship Id="rId_hyperlink_319" Type="http://schemas.openxmlformats.org/officeDocument/2006/relationships/hyperlink" Target="https://him-auto.ru/shlangi-i-fitingi/fiting-jic-sh-916-d10/" TargetMode="External"/><Relationship Id="rId_hyperlink_320" Type="http://schemas.openxmlformats.org/officeDocument/2006/relationships/hyperlink" Target="https://him-auto.ru/shlangi-i-fitingi/fiting-jic-sh-916-d10/?sku=159565" TargetMode="External"/><Relationship Id="rId_hyperlink_321" Type="http://schemas.openxmlformats.org/officeDocument/2006/relationships/hyperlink" Target="https://him-auto.ru/shlangi-i-fitingi/fiting-jis-sh-16h15-d10/" TargetMode="External"/><Relationship Id="rId_hyperlink_322" Type="http://schemas.openxmlformats.org/officeDocument/2006/relationships/hyperlink" Target="https://him-auto.ru/shlangi-i-fitingi/fiting-nptf-sh-1-14-d25/" TargetMode="External"/><Relationship Id="rId_hyperlink_323" Type="http://schemas.openxmlformats.org/officeDocument/2006/relationships/hyperlink" Target="https://him-auto.ru/shlangi-i-fitingi/fiting-nptf-sh-1-d20/" TargetMode="External"/><Relationship Id="rId_hyperlink_324" Type="http://schemas.openxmlformats.org/officeDocument/2006/relationships/hyperlink" Target="https://him-auto.ru/shlangi-i-fitingi/fiting-nptf-sh-1-d25/" TargetMode="External"/><Relationship Id="rId_hyperlink_325" Type="http://schemas.openxmlformats.org/officeDocument/2006/relationships/hyperlink" Target="https://him-auto.ru/shlangi-i-fitingi/fiting-nptf-sh-12-d10/" TargetMode="External"/><Relationship Id="rId_hyperlink_326" Type="http://schemas.openxmlformats.org/officeDocument/2006/relationships/hyperlink" Target="https://him-auto.ru/shlangi-i-fitingi/fiting-nptf-sh-12-d12/" TargetMode="External"/><Relationship Id="rId_hyperlink_327" Type="http://schemas.openxmlformats.org/officeDocument/2006/relationships/hyperlink" Target="https://him-auto.ru/shlangi-i-fitingi/fiting-nptf-sh-14-d06/" TargetMode="External"/><Relationship Id="rId_hyperlink_328" Type="http://schemas.openxmlformats.org/officeDocument/2006/relationships/hyperlink" Target="https://him-auto.ru/shlangi-i-fitingi/fiting-nptf-sh-18-d06/" TargetMode="External"/><Relationship Id="rId_hyperlink_329" Type="http://schemas.openxmlformats.org/officeDocument/2006/relationships/hyperlink" Target="https://him-auto.ru/shlangi-i-fitingi/fiting-nptf-sh-2-d50/" TargetMode="External"/><Relationship Id="rId_hyperlink_330" Type="http://schemas.openxmlformats.org/officeDocument/2006/relationships/hyperlink" Target="https://him-auto.ru/shlangi-i-fitingi/fiting-nptf-sh-34-d20/" TargetMode="External"/><Relationship Id="rId_hyperlink_331" Type="http://schemas.openxmlformats.org/officeDocument/2006/relationships/hyperlink" Target="https://him-auto.ru/shlangi-i-fitingi/fiting-nptf-sh-38-d06/" TargetMode="External"/><Relationship Id="rId_hyperlink_332" Type="http://schemas.openxmlformats.org/officeDocument/2006/relationships/hyperlink" Target="https://him-auto.ru/shlangi-i-fitingi/fiting-nptf-sh-38-d08/" TargetMode="External"/><Relationship Id="rId_hyperlink_333" Type="http://schemas.openxmlformats.org/officeDocument/2006/relationships/hyperlink" Target="https://him-auto.ru/shlangi-i-fitingi/fiting-nptf-sh-38-d10/" TargetMode="External"/><Relationship Id="rId_hyperlink_334" Type="http://schemas.openxmlformats.org/officeDocument/2006/relationships/hyperlink" Target="https://him-auto.ru/shlangi-i-fitingi/fiting-nptf-sh-38-d12/" TargetMode="External"/><Relationship Id="rId_hyperlink_335" Type="http://schemas.openxmlformats.org/officeDocument/2006/relationships/hyperlink" Target="https://him-auto.ru/shlangi-i-fitingi/fiting-orfs-g-1-45-d10/" TargetMode="External"/><Relationship Id="rId_hyperlink_336" Type="http://schemas.openxmlformats.org/officeDocument/2006/relationships/hyperlink" Target="https://him-auto.ru/shlangi-i-fitingi/fiting-orfs-g-1-45-d12/" TargetMode="External"/><Relationship Id="rId_hyperlink_337" Type="http://schemas.openxmlformats.org/officeDocument/2006/relationships/hyperlink" Target="https://him-auto.ru/shlangi-i-fitingi/fiting-orfs-g-1-45-d20/" TargetMode="External"/><Relationship Id="rId_hyperlink_338" Type="http://schemas.openxmlformats.org/officeDocument/2006/relationships/hyperlink" Target="https://him-auto.ru/shlangi-i-fitingi/fiting-orfs-g-1-90-d12/" TargetMode="External"/><Relationship Id="rId_hyperlink_339" Type="http://schemas.openxmlformats.org/officeDocument/2006/relationships/hyperlink" Target="https://him-auto.ru/shlangi-i-fitingi/fiting-orfs-g-1-90-d12/?sku=159409" TargetMode="External"/><Relationship Id="rId_hyperlink_340" Type="http://schemas.openxmlformats.org/officeDocument/2006/relationships/hyperlink" Target="https://him-auto.ru/shlangi-i-fitingi/fiting-orfs-g-1-316-45-d12/" TargetMode="External"/><Relationship Id="rId_hyperlink_341" Type="http://schemas.openxmlformats.org/officeDocument/2006/relationships/hyperlink" Target="https://him-auto.ru/shlangi-i-fitingi/fiting-orfs-g-1-716-d20/" TargetMode="External"/><Relationship Id="rId_hyperlink_342" Type="http://schemas.openxmlformats.org/officeDocument/2006/relationships/hyperlink" Target="https://him-auto.ru/shlangi-i-fitingi/fiting-orfs-g-1-1116-d25/" TargetMode="External"/><Relationship Id="rId_hyperlink_343" Type="http://schemas.openxmlformats.org/officeDocument/2006/relationships/hyperlink" Target="https://him-auto.ru/shlangi-i-fitingi/fiting-orfs-g-10h1-d06/" TargetMode="External"/><Relationship Id="rId_hyperlink_344" Type="http://schemas.openxmlformats.org/officeDocument/2006/relationships/hyperlink" Target="https://him-auto.ru/shlangi-i-fitingi/fiting-orfs-g-1116-90-d12/" TargetMode="External"/><Relationship Id="rId_hyperlink_345" Type="http://schemas.openxmlformats.org/officeDocument/2006/relationships/hyperlink" Target="https://him-auto.ru/shlangi-i-fitingi/fiting-orfs-g-1116-d06/" TargetMode="External"/><Relationship Id="rId_hyperlink_346" Type="http://schemas.openxmlformats.org/officeDocument/2006/relationships/hyperlink" Target="https://him-auto.ru/shlangi-i-fitingi/fiting-orfs-g-1116-d08/" TargetMode="External"/><Relationship Id="rId_hyperlink_347" Type="http://schemas.openxmlformats.org/officeDocument/2006/relationships/hyperlink" Target="https://him-auto.ru/shlangi-i-fitingi/fiting-orfs-g-1116-d12/" TargetMode="External"/><Relationship Id="rId_hyperlink_348" Type="http://schemas.openxmlformats.org/officeDocument/2006/relationships/hyperlink" Target="https://him-auto.ru/shlangi-i-fitingi/fiting-orfs-g-1316-d06/" TargetMode="External"/><Relationship Id="rId_hyperlink_349" Type="http://schemas.openxmlformats.org/officeDocument/2006/relationships/hyperlink" Target="https://him-auto.ru/shlangi-i-fitingi/fiting-orfs-g-1316-d08/" TargetMode="External"/><Relationship Id="rId_hyperlink_350" Type="http://schemas.openxmlformats.org/officeDocument/2006/relationships/hyperlink" Target="https://him-auto.ru/shlangi-i-fitingi/fiting-orfs-g-14h15-90-d06/" TargetMode="External"/><Relationship Id="rId_hyperlink_351" Type="http://schemas.openxmlformats.org/officeDocument/2006/relationships/hyperlink" Target="https://him-auto.ru/shlangi-i-fitingi/fiting-orfs-g-16h15-90-d08/" TargetMode="External"/><Relationship Id="rId_hyperlink_352" Type="http://schemas.openxmlformats.org/officeDocument/2006/relationships/hyperlink" Target="https://him-auto.ru/shlangi-i-fitingi/fiting-orfs-g-22h15-d12/" TargetMode="External"/><Relationship Id="rId_hyperlink_353" Type="http://schemas.openxmlformats.org/officeDocument/2006/relationships/hyperlink" Target="https://him-auto.ru/shlangi-i-fitingi/fiting-orfs-g-24h15-d12/" TargetMode="External"/><Relationship Id="rId_hyperlink_354" Type="http://schemas.openxmlformats.org/officeDocument/2006/relationships/hyperlink" Target="https://him-auto.ru/shlangi-i-fitingi/fiting-orfs-g-27h15-d16/" TargetMode="External"/><Relationship Id="rId_hyperlink_355" Type="http://schemas.openxmlformats.org/officeDocument/2006/relationships/hyperlink" Target="https://him-auto.ru/shlangi-i-fitingi/fiting-orfs-g-36h2-d25/" TargetMode="External"/><Relationship Id="rId_hyperlink_356" Type="http://schemas.openxmlformats.org/officeDocument/2006/relationships/hyperlink" Target="https://him-auto.ru/shlangi-i-fitingi/fiting-orfs-g-39h2-d25/" TargetMode="External"/><Relationship Id="rId_hyperlink_357" Type="http://schemas.openxmlformats.org/officeDocument/2006/relationships/hyperlink" Target="https://him-auto.ru/shlangi-i-fitingi/fiting-orfs-g-42h2-d25/" TargetMode="External"/><Relationship Id="rId_hyperlink_358" Type="http://schemas.openxmlformats.org/officeDocument/2006/relationships/hyperlink" Target="https://him-auto.ru/shlangi-i-fitingi/fiting-orfs-sh-1-316-d12/" TargetMode="External"/><Relationship Id="rId_hyperlink_359" Type="http://schemas.openxmlformats.org/officeDocument/2006/relationships/hyperlink" Target="https://him-auto.ru/shlangi-i-fitingi/fiting-sfl-302-d20/" TargetMode="External"/><Relationship Id="rId_hyperlink_360" Type="http://schemas.openxmlformats.org/officeDocument/2006/relationships/hyperlink" Target="https://him-auto.ru/shlangi-i-fitingi/fiting-sfl-381-45-d12/" TargetMode="External"/><Relationship Id="rId_hyperlink_361" Type="http://schemas.openxmlformats.org/officeDocument/2006/relationships/hyperlink" Target="https://him-auto.ru/shlangi-i-fitingi/fiting-sfl-381-45-d16/" TargetMode="External"/><Relationship Id="rId_hyperlink_362" Type="http://schemas.openxmlformats.org/officeDocument/2006/relationships/hyperlink" Target="https://him-auto.ru/shlangi-i-fitingi/fiting-sfl-381-45-d20/" TargetMode="External"/><Relationship Id="rId_hyperlink_363" Type="http://schemas.openxmlformats.org/officeDocument/2006/relationships/hyperlink" Target="https://him-auto.ru/shlangi-i-fitingi/fiting-sfl-381-45-d25/" TargetMode="External"/><Relationship Id="rId_hyperlink_364" Type="http://schemas.openxmlformats.org/officeDocument/2006/relationships/hyperlink" Target="https://him-auto.ru/shlangi-i-fitingi/fiting-sfl-381-90-d20/" TargetMode="External"/><Relationship Id="rId_hyperlink_365" Type="http://schemas.openxmlformats.org/officeDocument/2006/relationships/hyperlink" Target="https://him-auto.ru/shlangi-i-fitingi/fiting-sfl-381-d12/" TargetMode="External"/><Relationship Id="rId_hyperlink_366" Type="http://schemas.openxmlformats.org/officeDocument/2006/relationships/hyperlink" Target="https://him-auto.ru/shlangi-i-fitingi/fiting-sfl-381-d16/" TargetMode="External"/><Relationship Id="rId_hyperlink_367" Type="http://schemas.openxmlformats.org/officeDocument/2006/relationships/hyperlink" Target="https://him-auto.ru/shlangi-i-fitingi/fiting-sfl-381-d20/" TargetMode="External"/><Relationship Id="rId_hyperlink_368" Type="http://schemas.openxmlformats.org/officeDocument/2006/relationships/hyperlink" Target="https://him-auto.ru/shlangi-i-fitingi/fiting-sfl-381-d25/" TargetMode="External"/><Relationship Id="rId_hyperlink_369" Type="http://schemas.openxmlformats.org/officeDocument/2006/relationships/hyperlink" Target="https://him-auto.ru/shlangi-i-fitingi/fiting-sfl-444-45-d25/" TargetMode="External"/><Relationship Id="rId_hyperlink_370" Type="http://schemas.openxmlformats.org/officeDocument/2006/relationships/hyperlink" Target="https://him-auto.ru/shlangi-i-fitingi/fiting-sfl-444-90-d20/" TargetMode="External"/><Relationship Id="rId_hyperlink_371" Type="http://schemas.openxmlformats.org/officeDocument/2006/relationships/hyperlink" Target="https://him-auto.ru/shlangi-i-fitingi/fiting-sfl-444-90-d25/" TargetMode="External"/><Relationship Id="rId_hyperlink_372" Type="http://schemas.openxmlformats.org/officeDocument/2006/relationships/hyperlink" Target="https://him-auto.ru/shlangi-i-fitingi/fiting-sfl-444-d20/" TargetMode="External"/><Relationship Id="rId_hyperlink_373" Type="http://schemas.openxmlformats.org/officeDocument/2006/relationships/hyperlink" Target="https://him-auto.ru/shlangi-i-fitingi/fiting-sfl-444-d25/" TargetMode="External"/><Relationship Id="rId_hyperlink_374" Type="http://schemas.openxmlformats.org/officeDocument/2006/relationships/hyperlink" Target="https://him-auto.ru/shlangi-i-fitingi/fiting-sfl-508-45-d25/" TargetMode="External"/><Relationship Id="rId_hyperlink_375" Type="http://schemas.openxmlformats.org/officeDocument/2006/relationships/hyperlink" Target="https://him-auto.ru/shlangi-i-fitingi/fiting-sfl-508-90-d25-h150/" TargetMode="External"/><Relationship Id="rId_hyperlink_376" Type="http://schemas.openxmlformats.org/officeDocument/2006/relationships/hyperlink" Target="https://him-auto.ru/shlangi-i-fitingi/fiting-sfl-508-d25/" TargetMode="External"/><Relationship Id="rId_hyperlink_377" Type="http://schemas.openxmlformats.org/officeDocument/2006/relationships/hyperlink" Target="https://him-auto.ru/shlangi-i-fitingi/fiting-sfs-318-d12/" TargetMode="External"/><Relationship Id="rId_hyperlink_378" Type="http://schemas.openxmlformats.org/officeDocument/2006/relationships/hyperlink" Target="https://him-auto.ru/shlangi-i-fitingi/fiting-sfs-318-d20/" TargetMode="External"/><Relationship Id="rId_hyperlink_379" Type="http://schemas.openxmlformats.org/officeDocument/2006/relationships/hyperlink" Target="https://him-auto.ru/shlangi-i-fitingi/fiting-sfs-413-45-d20/" TargetMode="External"/><Relationship Id="rId_hyperlink_380" Type="http://schemas.openxmlformats.org/officeDocument/2006/relationships/hyperlink" Target="https://him-auto.ru/shlangi-i-fitingi/fiting-sfs-413-45-d25/" TargetMode="External"/><Relationship Id="rId_hyperlink_381" Type="http://schemas.openxmlformats.org/officeDocument/2006/relationships/hyperlink" Target="https://him-auto.ru/shlangi-i-fitingi/fiting-sfs-413-90-d20/" TargetMode="External"/><Relationship Id="rId_hyperlink_382" Type="http://schemas.openxmlformats.org/officeDocument/2006/relationships/hyperlink" Target="https://him-auto.ru/shlangi-i-fitingi/fiting-sfs-413-d16/" TargetMode="External"/><Relationship Id="rId_hyperlink_383" Type="http://schemas.openxmlformats.org/officeDocument/2006/relationships/hyperlink" Target="https://him-auto.ru/shlangi-i-fitingi/fiting-sfs-413-d20/" TargetMode="External"/><Relationship Id="rId_hyperlink_384" Type="http://schemas.openxmlformats.org/officeDocument/2006/relationships/hyperlink" Target="https://him-auto.ru/shlangi-i-fitingi/fiting-sfs-476-45-d20/" TargetMode="External"/><Relationship Id="rId_hyperlink_385" Type="http://schemas.openxmlformats.org/officeDocument/2006/relationships/hyperlink" Target="https://him-auto.ru/shlangi-i-fitingi/fiting-sfs-476-45-d25/" TargetMode="External"/><Relationship Id="rId_hyperlink_386" Type="http://schemas.openxmlformats.org/officeDocument/2006/relationships/hyperlink" Target="https://him-auto.ru/shlangi-i-fitingi/fiting-sfs-476-90-d20/" TargetMode="External"/><Relationship Id="rId_hyperlink_387" Type="http://schemas.openxmlformats.org/officeDocument/2006/relationships/hyperlink" Target="https://him-auto.ru/shlangi-i-fitingi/fiting-sfs-540-45-d32/" TargetMode="External"/><Relationship Id="rId_hyperlink_388" Type="http://schemas.openxmlformats.org/officeDocument/2006/relationships/hyperlink" Target="https://him-auto.ru/shlangi-i-fitingi/fiting-sfs-540-45-d38/" TargetMode="External"/><Relationship Id="rId_hyperlink_389" Type="http://schemas.openxmlformats.org/officeDocument/2006/relationships/hyperlink" Target="https://him-auto.ru/shlangi-i-fitingi/fiting-sfs-540-90-d25/" TargetMode="External"/><Relationship Id="rId_hyperlink_390" Type="http://schemas.openxmlformats.org/officeDocument/2006/relationships/hyperlink" Target="https://him-auto.ru/shlangi-i-fitingi/fiting-sfs-540-90-d38/" TargetMode="External"/><Relationship Id="rId_hyperlink_391" Type="http://schemas.openxmlformats.org/officeDocument/2006/relationships/hyperlink" Target="https://him-auto.ru/shlangi-i-fitingi/fiting-sfs-540-d25/" TargetMode="External"/><Relationship Id="rId_hyperlink_392" Type="http://schemas.openxmlformats.org/officeDocument/2006/relationships/hyperlink" Target="https://him-auto.ru/shlangi-i-fitingi/fiting-sfs-540-d32/" TargetMode="External"/><Relationship Id="rId_hyperlink_393" Type="http://schemas.openxmlformats.org/officeDocument/2006/relationships/hyperlink" Target="https://him-auto.ru/shlangi-i-fitingi/fiting-shtucer-80-mm-dlya-bytovogo-alto-latun-vhod-d6-mm-elochka/" TargetMode="External"/><Relationship Id="rId_hyperlink_394" Type="http://schemas.openxmlformats.org/officeDocument/2006/relationships/hyperlink" Target="https://him-auto.ru/shlangi-i-fitingi/fiting-shtucer-88-mm-dlya-bytovogo-kerhera-new-latun-vhod-d6-mm-elochka/" TargetMode="External"/><Relationship Id="rId_hyperlink_395" Type="http://schemas.openxmlformats.org/officeDocument/2006/relationships/hyperlink" Target="https://him-auto.ru/shlangi-i-fitingi/fitingg-12-d10-nerzh-500-bar/" TargetMode="External"/><Relationship Id="rId_hyperlink_396" Type="http://schemas.openxmlformats.org/officeDocument/2006/relationships/hyperlink" Target="https://him-auto.ru/shlangi-i-fitingi/fitingg-38-d10-nerzh-500-bar/" TargetMode="External"/><Relationship Id="rId_hyperlink_397" Type="http://schemas.openxmlformats.org/officeDocument/2006/relationships/hyperlink" Target="https://him-auto.ru/shlangi-i-fitingi/fitingsh-12-d10-nerzh-500-bar/" TargetMode="External"/><Relationship Id="rId_hyperlink_398" Type="http://schemas.openxmlformats.org/officeDocument/2006/relationships/hyperlink" Target="https://him-auto.ru/shlangi-i-fitingi/fitingsh-14-d06/" TargetMode="External"/><Relationship Id="rId_hyperlink_399" Type="http://schemas.openxmlformats.org/officeDocument/2006/relationships/hyperlink" Target="https://him-auto.ru/shlangi-i-fitingi/fitingsh-18-d06/" TargetMode="External"/><Relationship Id="rId_hyperlink_400" Type="http://schemas.openxmlformats.org/officeDocument/2006/relationships/hyperlink" Target="https://him-auto.ru/shlangi-i-fitingi/fitingsh-38-d10-nerzh-500-bar/" TargetMode="External"/><Relationship Id="rId_hyperlink_401" Type="http://schemas.openxmlformats.org/officeDocument/2006/relationships/hyperlink" Target="https://him-auto.ru/shlangi-i-fitingi/forsunka-vrashchayushchayasya-kanalopromyvochnaya-vhod-14vnut-3-otverstiya-razmer-030/" TargetMode="External"/><Relationship Id="rId_hyperlink_402" Type="http://schemas.openxmlformats.org/officeDocument/2006/relationships/hyperlink" Target="https://him-auto.ru/shlangi-i-fitingi/forsunka-vrashchayushchayasya-kanalopromyvochnaya-vhod-14vnut-3-otverstiya-razmer-035/" TargetMode="External"/><Relationship Id="rId_hyperlink_403" Type="http://schemas.openxmlformats.org/officeDocument/2006/relationships/hyperlink" Target="https://him-auto.ru/shlangi-i-fitingi/forsunka-vrashchayushchayasya-kanalopromyvochnaya-vhod-14vnut-3-otverstiya-razmer-040/" TargetMode="External"/><Relationship Id="rId_hyperlink_404" Type="http://schemas.openxmlformats.org/officeDocument/2006/relationships/hyperlink" Target="https://him-auto.ru/shlangi-i-fitingi/forsunka-vrashchayushchayasya-kanalopromyvochnaya-vhod-14vnut-3-otverstiya-razmer-045/" TargetMode="External"/><Relationship Id="rId_hyperlink_405" Type="http://schemas.openxmlformats.org/officeDocument/2006/relationships/hyperlink" Target="https://him-auto.ru/shlangi-i-fitingi/forsunka-vrashchayushchayasya-kanalopromyvochnaya-vhod-14vnut-3-otverstiya-razmer-050/" TargetMode="External"/><Relationship Id="rId_hyperlink_406" Type="http://schemas.openxmlformats.org/officeDocument/2006/relationships/hyperlink" Target="https://him-auto.ru/shlangi-i-fitingi/forsunka-vrashchayushchayasya-kanalopromyvochnaya-vhod-14vnut-3-otverstiya-razmer-055/" TargetMode="External"/><Relationship Id="rId_hyperlink_407" Type="http://schemas.openxmlformats.org/officeDocument/2006/relationships/hyperlink" Target="https://him-auto.ru/shlangi-i-fitingi/forsunka-vrashchayushchayasya-kanalopromyvochnaya-vhod-14vnut-3-otverstiya-razmer-060/" TargetMode="External"/><Relationship Id="rId_hyperlink_408" Type="http://schemas.openxmlformats.org/officeDocument/2006/relationships/hyperlink" Target="https://him-auto.ru/shlangi-i-fitingi/forsunka-vrashchayushchayasya-kanalopromyvochnaya-vhod-14vnut-3-otverstiya-razmer-070/" TargetMode="External"/><Relationship Id="rId_hyperlink_409" Type="http://schemas.openxmlformats.org/officeDocument/2006/relationships/hyperlink" Target="https://him-auto.ru/shlangi-i-fitingi/forsunka-vrashchayushchayasya-kanalopromyvochnaya-vhod-18vnut-3-otverstiya-razmer-045/" TargetMode="External"/><Relationship Id="rId_hyperlink_410" Type="http://schemas.openxmlformats.org/officeDocument/2006/relationships/hyperlink" Target="https://him-auto.ru/shlangi-i-fitingi/forsunka-vrashchayushchayasya-kanalopromyvochnaya-vhod-18vnut-3-otverstiya-razmer-050/" TargetMode="External"/><Relationship Id="rId_hyperlink_411" Type="http://schemas.openxmlformats.org/officeDocument/2006/relationships/hyperlink" Target="https://him-auto.ru/shlangi-i-fitingi/forsunka-vrashchayushchayasya-kanalopromyvochnaya-vhod-18vnut-3-otverstiya-razmer-055/" TargetMode="External"/><Relationship Id="rId_hyperlink_412" Type="http://schemas.openxmlformats.org/officeDocument/2006/relationships/hyperlink" Target="https://him-auto.ru/shlangi-i-fitingi/forsunka-vrashchayushchayasya-kanalopromyvochnaya-vhod-18vnut-3-otverstiya-razmer-060/" TargetMode="External"/><Relationship Id="rId_hyperlink_413" Type="http://schemas.openxmlformats.org/officeDocument/2006/relationships/hyperlink" Target="https://him-auto.ru/shlangi-i-fitingi/forsunka-vrashchayushchayasya-kanalopromyvochnaya-vhod-18vnut-3-otverstiya-razmer-080/" TargetMode="External"/><Relationship Id="rId_hyperlink_414" Type="http://schemas.openxmlformats.org/officeDocument/2006/relationships/hyperlink" Target="https://him-auto.ru/shlangi-i-fitingi/forsunka-vrashchayushchayasya-kanalopromyvochnaya-vhod-38vnut-3-otverstiya-razmer-040/" TargetMode="External"/><Relationship Id="rId_hyperlink_415" Type="http://schemas.openxmlformats.org/officeDocument/2006/relationships/hyperlink" Target="https://him-auto.ru/shlangi-i-fitingi/forsunka-kanalopromyvochnaya-s-boem-vpered-i-nazad-vhod-14vnut-1h3-otverstie-razmer-025/" TargetMode="External"/><Relationship Id="rId_hyperlink_416" Type="http://schemas.openxmlformats.org/officeDocument/2006/relationships/hyperlink" Target="https://him-auto.ru/shlangi-i-fitingi/forsunka-kanalopromyvochnaya-s-boem-vpered-i-nazad-vhod-14vnut-1h3-otverstie-razmer-030/" TargetMode="External"/><Relationship Id="rId_hyperlink_417" Type="http://schemas.openxmlformats.org/officeDocument/2006/relationships/hyperlink" Target="https://him-auto.ru/shlangi-i-fitingi/forsunka-kanalopromyvochnaya-s-boem-vpered-i-nazad-vhod-14vnut-1h3-otverstie-razmer-035/" TargetMode="External"/><Relationship Id="rId_hyperlink_418" Type="http://schemas.openxmlformats.org/officeDocument/2006/relationships/hyperlink" Target="https://him-auto.ru/shlangi-i-fitingi/forsunka-kanalopromyvochnaya-s-boem-vpered-i-nazad-vhod-14vnut-1h3-otverstie-razmer-040/" TargetMode="External"/><Relationship Id="rId_hyperlink_419" Type="http://schemas.openxmlformats.org/officeDocument/2006/relationships/hyperlink" Target="https://him-auto.ru/shlangi-i-fitingi/forsunka-kanalopromyvochnaya-s-boem-vpered-i-nazad-vhod-14vnut-1h3-otverstie-razmer-045/" TargetMode="External"/><Relationship Id="rId_hyperlink_420" Type="http://schemas.openxmlformats.org/officeDocument/2006/relationships/hyperlink" Target="https://him-auto.ru/shlangi-i-fitingi/forsunka-kanalopromyvochnaya-s-boem-vpered-i-nazad-vhod-14vnut-1h3-otverstie-razmer-050/" TargetMode="External"/><Relationship Id="rId_hyperlink_421" Type="http://schemas.openxmlformats.org/officeDocument/2006/relationships/hyperlink" Target="https://him-auto.ru/shlangi-i-fitingi/forsunka-kanalopromyvochnaya-s-boem-vpered-i-nazad-vhod-14vnut-1h3-otverstie-razmer-055/" TargetMode="External"/><Relationship Id="rId_hyperlink_422" Type="http://schemas.openxmlformats.org/officeDocument/2006/relationships/hyperlink" Target="https://him-auto.ru/shlangi-i-fitingi/forsunka-kanalopromyvochnaya-s-boem-vpered-i-nazad-vhod-14vnut-1h3-otverstie-razmer-060/" TargetMode="External"/><Relationship Id="rId_hyperlink_423" Type="http://schemas.openxmlformats.org/officeDocument/2006/relationships/hyperlink" Target="https://him-auto.ru/shlangi-i-fitingi/forsunka-kanalopromyvochnaya-s-boem-vpered-i-nazad-vhod-18vnut-1h3-otverstie-razmer-035/" TargetMode="External"/><Relationship Id="rId_hyperlink_424" Type="http://schemas.openxmlformats.org/officeDocument/2006/relationships/hyperlink" Target="https://him-auto.ru/shlangi-i-fitingi/forsunka-kanalopromyvochnaya-s-boem-vpered-i-nazad-vhod-18vnut-1h3-otverstie-razmer-040/" TargetMode="External"/><Relationship Id="rId_hyperlink_425" Type="http://schemas.openxmlformats.org/officeDocument/2006/relationships/hyperlink" Target="https://him-auto.ru/shlangi-i-fitingi/forsunka-kanalopromyvochnaya-s-boem-vpered-i-nazad-vhod-18vnut-1h3-otverstie-razmer-050/" TargetMode="External"/><Relationship Id="rId_hyperlink_426" Type="http://schemas.openxmlformats.org/officeDocument/2006/relationships/hyperlink" Target="https://him-auto.ru/shlangi-i-fitingi/forsunka-kanalopromyvochnaya-s-boem-vpered-i-nazad-vhod-18vnut-1h3-otverstie-razmer-055/" TargetMode="External"/><Relationship Id="rId_hyperlink_427" Type="http://schemas.openxmlformats.org/officeDocument/2006/relationships/hyperlink" Target="https://him-auto.ru/shlangi-i-fitingi/forsunka-kanalopromyvochnaya-s-boem-vpered-i-nazad-vhod-18vnut-1h3-otverstie-razmer-060/" TargetMode="External"/><Relationship Id="rId_hyperlink_428" Type="http://schemas.openxmlformats.org/officeDocument/2006/relationships/hyperlink" Target="https://him-auto.ru/shlangi-i-fitingi/forsunka-kanalopromyvochnaya-14f-s-boem-vpered-i-nazad-1h3-otverstie-razmer-040-65114/" TargetMode="External"/><Relationship Id="rId_hyperlink_429" Type="http://schemas.openxmlformats.org/officeDocument/2006/relationships/hyperlink" Target="https://him-auto.ru/shlangi-i-fitingi/forsunka-kanalopromyvochnaya-14f-s-boem-vpered-i-nazad-1h3-otverstie-razmer-045-65112/" TargetMode="External"/><Relationship Id="rId_hyperlink_430" Type="http://schemas.openxmlformats.org/officeDocument/2006/relationships/hyperlink" Target="https://him-auto.ru/shlangi-i-fitingi/forsunka-kanalopromyvochnaya-14f-s-boem-vpered-i-nazad-1h3-otverstie-razmer-050-65113/" TargetMode="External"/><Relationship Id="rId_hyperlink_431" Type="http://schemas.openxmlformats.org/officeDocument/2006/relationships/hyperlink" Target="https://him-auto.ru/shlangi-i-fitingi/forsunka-kanalopromyvochnaya-vrashchayushchayasya-soplo-030-vhod-14g-boj-3r/" TargetMode="External"/><Relationship Id="rId_hyperlink_432" Type="http://schemas.openxmlformats.org/officeDocument/2006/relationships/hyperlink" Target="https://him-auto.ru/shlangi-i-fitingi/forsunka-kanalopromyvochnaya-vrashchayushchayasya-soplo-030-vhod-18g-boj-3r/" TargetMode="External"/><Relationship Id="rId_hyperlink_433" Type="http://schemas.openxmlformats.org/officeDocument/2006/relationships/hyperlink" Target="https://him-auto.ru/shlangi-i-fitingi/forsunka-kanalopromyvochnaya-vrashchayushchayasya-soplo-040-vhod-14g-boj-3r/" TargetMode="External"/><Relationship Id="rId_hyperlink_434" Type="http://schemas.openxmlformats.org/officeDocument/2006/relationships/hyperlink" Target="https://him-auto.ru/shlangi-i-fitingi/forsunka-kanalopromyvochnaya-vrashchayushchayasya-soplo-040-vhod-18g-boj-3r/" TargetMode="External"/><Relationship Id="rId_hyperlink_435" Type="http://schemas.openxmlformats.org/officeDocument/2006/relationships/hyperlink" Target="https://him-auto.ru/shlangi-i-fitingi/forsunka-kanalopromyvochnaya-vrashchayushchayasya-soplo-050-vhod-14g-boj-3r/" TargetMode="External"/><Relationship Id="rId_hyperlink_436" Type="http://schemas.openxmlformats.org/officeDocument/2006/relationships/hyperlink" Target="https://him-auto.ru/shlangi-i-fitingi/forsunka-kanalopromyvochnaya-vrashchayushchayasya-soplo-050-vhod-18g-boj-3r/" TargetMode="External"/><Relationship Id="rId_hyperlink_437" Type="http://schemas.openxmlformats.org/officeDocument/2006/relationships/hyperlink" Target="https://him-auto.ru/shlangi-i-fitingi/forsunka-kanalopromyvochnaya-vrashchayushchayasya-soplo-060-vhod-14g-boj-3r/" TargetMode="External"/><Relationship Id="rId_hyperlink_438" Type="http://schemas.openxmlformats.org/officeDocument/2006/relationships/hyperlink" Target="https://him-auto.ru/shlangi-i-fitingi/forsunka-kanalopromyvochnaya-vrashchayushchayasya-soplo-060-vhod-18g-boj-3r/" TargetMode="External"/><Relationship Id="rId_hyperlink_439" Type="http://schemas.openxmlformats.org/officeDocument/2006/relationships/hyperlink" Target="https://him-auto.ru/shlangi-i-fitingi/forsunka-kanalopromyvochnaya-vrashchayushchayasya-soplo-060str-38-vhod-38g-boj-3r/" TargetMode="External"/><Relationship Id="rId_hyperlink_440" Type="http://schemas.openxmlformats.org/officeDocument/2006/relationships/hyperlink" Target="https://him-auto.ru/shlangi-i-fitingi/forsunka-kanalopromyvochnaya-vrashchayushchayasya-soplo-070-vhod-14g-boj-3r/" TargetMode="External"/><Relationship Id="rId_hyperlink_441" Type="http://schemas.openxmlformats.org/officeDocument/2006/relationships/hyperlink" Target="https://him-auto.ru/shlangi-i-fitingi/forsunka-kanalopromyvochnaya-vrashchayushchayasya-soplo-070-vhod-18g-boj-3r/" TargetMode="External"/><Relationship Id="rId_hyperlink_442" Type="http://schemas.openxmlformats.org/officeDocument/2006/relationships/hyperlink" Target="https://him-auto.ru/shlangi-i-fitingi/forsunka-kanalopromyvochnaya-vrashchayushchayasya-soplo-080-vhod-18g-boj-3r/" TargetMode="External"/><Relationship Id="rId_hyperlink_443" Type="http://schemas.openxmlformats.org/officeDocument/2006/relationships/hyperlink" Target="https://him-auto.ru/shlangi-i-fitingi/forsunka-kanalopromyvochnaya-s-vrashch-14f-3-otverstiya-razmer-040-200049794/" TargetMode="External"/><Relationship Id="rId_hyperlink_444" Type="http://schemas.openxmlformats.org/officeDocument/2006/relationships/hyperlink" Target="https://him-auto.ru/shlangi-i-fitingi/forsunka-kanalopromyvochnaya-s-vrashch-14f-3-otverstiya-razmer-045-200049795/" TargetMode="External"/><Relationship Id="rId_hyperlink_445" Type="http://schemas.openxmlformats.org/officeDocument/2006/relationships/hyperlink" Target="https://him-auto.ru/shlangi-i-fitingi/forsunka-kanalopromyvochnaya-s-vrashch-14f-3-otverstiya-razmer-050-200049800/" TargetMode="External"/><Relationship Id="rId_hyperlink_446" Type="http://schemas.openxmlformats.org/officeDocument/2006/relationships/hyperlink" Target="https://him-auto.ru/shlangi-i-fitingi/forsunka-kanalopromyvochnaya-s-rotornoj-frezoj-soplo-20-vhod-12g-boj-6rh4s/" TargetMode="External"/><Relationship Id="rId_hyperlink_447" Type="http://schemas.openxmlformats.org/officeDocument/2006/relationships/hyperlink" Target="https://him-auto.ru/shlangi-i-fitingi/forsunka-kanalopromyvochnaya-s-rotornoj-frezoj-soplo-30-vhod-34g-boj-6rh4s/" TargetMode="External"/><Relationship Id="rId_hyperlink_448" Type="http://schemas.openxmlformats.org/officeDocument/2006/relationships/hyperlink" Target="https://him-auto.ru/shlangi-i-fitingi/forsunka-kanalopromyvochnaya-soplo-030-st-4-vhod-38g-boj-3rh1f/" TargetMode="External"/><Relationship Id="rId_hyperlink_449" Type="http://schemas.openxmlformats.org/officeDocument/2006/relationships/hyperlink" Target="https://him-auto.ru/shlangi-i-fitingi/forsunka-kanalopromyvochnaya-soplo-040-st-3-vhod-38g-boj-3r/" TargetMode="External"/><Relationship Id="rId_hyperlink_450" Type="http://schemas.openxmlformats.org/officeDocument/2006/relationships/hyperlink" Target="https://him-auto.ru/shlangi-i-fitingi/forsunka-kanalopromyvochnaya-soplo-060-st-4-vhod-38g-boj-3rh1f/" TargetMode="External"/><Relationship Id="rId_hyperlink_451" Type="http://schemas.openxmlformats.org/officeDocument/2006/relationships/hyperlink" Target="https://him-auto.ru/shlangi-i-fitingi/forsunka-kanalopromyvochnaya-soplo-20-vhod-12g-boj-6r/" TargetMode="External"/><Relationship Id="rId_hyperlink_452" Type="http://schemas.openxmlformats.org/officeDocument/2006/relationships/hyperlink" Target="https://him-auto.ru/shlangi-i-fitingi/forsunka-kanalopromyvochnaya-soplo-30-vhod-12g-boj-6r/" TargetMode="External"/><Relationship Id="rId_hyperlink_453" Type="http://schemas.openxmlformats.org/officeDocument/2006/relationships/hyperlink" Target="https://him-auto.ru/shlangi-i-fitingi/forsunka-kanalopromyvochnaya-soplo-40-vhod-34g-boj-6r/" TargetMode="External"/><Relationship Id="rId_hyperlink_454" Type="http://schemas.openxmlformats.org/officeDocument/2006/relationships/hyperlink" Target="https://him-auto.ru/shlangi-i-fitingi/forsunka-kanalopromyvochnaya-soplo-030-vhod-14g-boj-3r/" TargetMode="External"/><Relationship Id="rId_hyperlink_455" Type="http://schemas.openxmlformats.org/officeDocument/2006/relationships/hyperlink" Target="https://him-auto.ru/shlangi-i-fitingi/forsunka-kanalopromyvochnaya-soplo-030-vhod-14g-boj-3rx1f/" TargetMode="External"/><Relationship Id="rId_hyperlink_456" Type="http://schemas.openxmlformats.org/officeDocument/2006/relationships/hyperlink" Target="https://him-auto.ru/shlangi-i-fitingi/forsunka-kanalopromyvochnaya-soplo-030-vhod-18g-boj-3r/" TargetMode="External"/><Relationship Id="rId_hyperlink_457" Type="http://schemas.openxmlformats.org/officeDocument/2006/relationships/hyperlink" Target="https://him-auto.ru/shlangi-i-fitingi/forsunka-kanalopromyvochnaya-soplo-030-vhod-18g-boj-3rh1f/" TargetMode="External"/><Relationship Id="rId_hyperlink_458" Type="http://schemas.openxmlformats.org/officeDocument/2006/relationships/hyperlink" Target="https://him-auto.ru/shlangi-i-fitingi/forsunka-kanalopromyvochnaya-soplo-040-vhod-14g-boj-3r/" TargetMode="External"/><Relationship Id="rId_hyperlink_459" Type="http://schemas.openxmlformats.org/officeDocument/2006/relationships/hyperlink" Target="https://him-auto.ru/shlangi-i-fitingi/forsunka-kanalopromyvochnaya-soplo-040-vhod-14g-boj-3rx1f/" TargetMode="External"/><Relationship Id="rId_hyperlink_460" Type="http://schemas.openxmlformats.org/officeDocument/2006/relationships/hyperlink" Target="https://him-auto.ru/shlangi-i-fitingi/forsunka-kanalopromyvochnaya-soplo-040-vhod-18g-boj-3r/" TargetMode="External"/><Relationship Id="rId_hyperlink_461" Type="http://schemas.openxmlformats.org/officeDocument/2006/relationships/hyperlink" Target="https://him-auto.ru/shlangi-i-fitingi/forsunka-kanalopromyvochnaya-soplo-040-vhod-18g-boj-3rh1f/" TargetMode="External"/><Relationship Id="rId_hyperlink_462" Type="http://schemas.openxmlformats.org/officeDocument/2006/relationships/hyperlink" Target="https://him-auto.ru/shlangi-i-fitingi/forsunka-kanalopromyvochnaya-soplo-050-vhod-14g-boj-3rx1f/" TargetMode="External"/><Relationship Id="rId_hyperlink_463" Type="http://schemas.openxmlformats.org/officeDocument/2006/relationships/hyperlink" Target="https://him-auto.ru/shlangi-i-fitingi/forsunka-kanalopromyvochnaya-soplo-050-vhod-18g-boj-3r/" TargetMode="External"/><Relationship Id="rId_hyperlink_464" Type="http://schemas.openxmlformats.org/officeDocument/2006/relationships/hyperlink" Target="https://him-auto.ru/shlangi-i-fitingi/forsunka-kanalopromyvochnaya-soplo-050-vhod-18g-boj-3rx1f/" TargetMode="External"/><Relationship Id="rId_hyperlink_465" Type="http://schemas.openxmlformats.org/officeDocument/2006/relationships/hyperlink" Target="https://him-auto.ru/shlangi-i-fitingi/forsunka-kanalopromyvochnaya-soplo-060-vhod-14g-boj-3r/" TargetMode="External"/><Relationship Id="rId_hyperlink_466" Type="http://schemas.openxmlformats.org/officeDocument/2006/relationships/hyperlink" Target="https://him-auto.ru/shlangi-i-fitingi/forsunka-kanalopromyvochnaya-soplo-060-vhod-14g-boj-3rx1f/" TargetMode="External"/><Relationship Id="rId_hyperlink_467" Type="http://schemas.openxmlformats.org/officeDocument/2006/relationships/hyperlink" Target="https://him-auto.ru/shlangi-i-fitingi/forsunka-kanalopromyvochnaya-soplo-060-vhod-18g-boj-3r/" TargetMode="External"/><Relationship Id="rId_hyperlink_468" Type="http://schemas.openxmlformats.org/officeDocument/2006/relationships/hyperlink" Target="https://him-auto.ru/shlangi-i-fitingi/forsunka-kanalopromyvochnaya-soplo-060-vhod-18g-boj-3rx1f/" TargetMode="External"/><Relationship Id="rId_hyperlink_469" Type="http://schemas.openxmlformats.org/officeDocument/2006/relationships/hyperlink" Target="https://him-auto.ru/shlangi-i-fitingi/forsunka-kanalopromyvochnaya-soplo-070-vhod-14g-boj-3r/" TargetMode="External"/><Relationship Id="rId_hyperlink_470" Type="http://schemas.openxmlformats.org/officeDocument/2006/relationships/hyperlink" Target="https://him-auto.ru/shlangi-i-fitingi/forsunka-kanalopromyvochnaya-soplo-070-vhod-14g-boj-3rx1f/" TargetMode="External"/><Relationship Id="rId_hyperlink_471" Type="http://schemas.openxmlformats.org/officeDocument/2006/relationships/hyperlink" Target="https://him-auto.ru/shlangi-i-fitingi/forsunka-kanalopromyvochnaya-soplo-070-vhod-18g-boj-3r/" TargetMode="External"/><Relationship Id="rId_hyperlink_472" Type="http://schemas.openxmlformats.org/officeDocument/2006/relationships/hyperlink" Target="https://him-auto.ru/shlangi-i-fitingi/forsunka-kanalopromyvochnaya-soplo-070-vhod-18g-boj-3rx1f/" TargetMode="External"/><Relationship Id="rId_hyperlink_473" Type="http://schemas.openxmlformats.org/officeDocument/2006/relationships/hyperlink" Target="https://him-auto.ru/shlangi-i-fitingi/forsunka-vstavka-015-dlya-kanalopromyvochnoj-dyuzy-m-6-x-1-mm/" TargetMode="External"/><Relationship Id="rId_hyperlink_474" Type="http://schemas.openxmlformats.org/officeDocument/2006/relationships/hyperlink" Target="https://him-auto.ru/shlangi-i-fitingi/shlang-61-?&#8221;-19x28-mm-gibkij-pishchevoj-armirovannyj-kapronovoj-nityu/" TargetMode="External"/><Relationship Id="rId_hyperlink_475" Type="http://schemas.openxmlformats.org/officeDocument/2006/relationships/hyperlink" Target="https://him-auto.ru/shlangi-i-fitingi/shlang-61-&#190;&#8221;-19x28-mm-gibkij-pishchevoj-armirovannyj-kapronovoj-nityu/" TargetMode="External"/><Relationship Id="rId_hyperlink_476" Type="http://schemas.openxmlformats.org/officeDocument/2006/relationships/hyperlink" Target="https://him-auto.ru/shlangi-i-fitingi/shlang-71-12&#8221;-13x22mm-gibkij-vysokogo-davleniya-armirovannyj-kapronovoj-nityu/" TargetMode="External"/><Relationship Id="rId_hyperlink_477" Type="http://schemas.openxmlformats.org/officeDocument/2006/relationships/hyperlink" Target="https://him-auto.ru/shlangi-i-fitingi/shlang-vysokogo-davleniya-1ss-dn6-250-bar-sinij/" TargetMode="External"/><Relationship Id="rId_hyperlink_478" Type="http://schemas.openxmlformats.org/officeDocument/2006/relationships/hyperlink" Target="https://him-auto.ru/shlangi-i-fitingi/shlang-vysokogo-davleniya-aquajet-1sn-180-bar-sinij/" TargetMode="External"/><Relationship Id="rId_hyperlink_479" Type="http://schemas.openxmlformats.org/officeDocument/2006/relationships/hyperlink" Target="https://him-auto.ru/shlangi-i-fitingi/shlang-vysokogo-davleniya-aquajet-1sn-225-bar-sinij/" TargetMode="External"/><Relationship Id="rId_hyperlink_480" Type="http://schemas.openxmlformats.org/officeDocument/2006/relationships/hyperlink" Target="https://him-auto.ru/shlangi-i-fitingi/shlang-dlya-prochistki-trub-i-promyvki-kanalizacii-10m-dn05-200bar-60&#176;c-m22h15vnut-14vnesh/" TargetMode="External"/><Relationship Id="rId_hyperlink_481" Type="http://schemas.openxmlformats.org/officeDocument/2006/relationships/hyperlink" Target="https://him-auto.ru/shlangi-i-fitingi/shlang-dlya-prochistki-trub-i-promyvki-kanalizacii-15m-dn05-200bar-60&#176;c-m22h15vnut-14vnesh/" TargetMode="External"/><Relationship Id="rId_hyperlink_482" Type="http://schemas.openxmlformats.org/officeDocument/2006/relationships/hyperlink" Target="https://him-auto.ru/shlangi-i-fitingi/shlang-dlya-prochistki-trub-i-promyvki-kanalizacii-20m-dn05-200bar-60&#176;c-m22h15vnut-14vnesh/" TargetMode="External"/><Relationship Id="rId_hyperlink_483" Type="http://schemas.openxmlformats.org/officeDocument/2006/relationships/hyperlink" Target="https://him-auto.ru/shlangi-i-fitingi/shlang-dlya-prochistki-trub-i-promyvki-kanalizacii-30-m-dn-64-300-bar-14-m-vrashchenie-14-m/" TargetMode="External"/><Relationship Id="rId_hyperlink_484" Type="http://schemas.openxmlformats.org/officeDocument/2006/relationships/hyperlink" Target="https://him-auto.ru/shlangi-i-fitingi/shlang-dlya-prochistki-trub-i-promyvki-kanalizacii-30m-dn-05-200bar-60&#176;c-m22h15vnut-14vnesh/" TargetMode="External"/><Relationship Id="rId_hyperlink_485" Type="http://schemas.openxmlformats.org/officeDocument/2006/relationships/hyperlink" Target="https://him-auto.ru/shlangi-i-fitingi/shlang-dlya-prochistki-trub-i-promyvki-kanalizacii-40m-dn-05-200bar-60&#176;c-m22h15vnut-14vnesh/" TargetMode="External"/><Relationship Id="rId_hyperlink_486" Type="http://schemas.openxmlformats.org/officeDocument/2006/relationships/hyperlink" Target="https://him-auto.ru/shlangi-i-fitingi/shlang-dlya-prochistki-trub-i-promyvki-kanalizacii-15-m-dn-64mm-300-bar-14-m-vrashchenie-14-m/" TargetMode="External"/><Relationship Id="rId_hyperlink_487" Type="http://schemas.openxmlformats.org/officeDocument/2006/relationships/hyperlink" Target="https://him-auto.ru/shlangi-i-fitingi/shlang-dlya-chistki-trub-i-promyvki-kanalizacii-m22-14-vnesh-1sn-0610-m-350-bar-odnoopletochnyj/" TargetMode="External"/><Relationship Id="rId_hyperlink_488" Type="http://schemas.openxmlformats.org/officeDocument/2006/relationships/hyperlink" Target="https://him-auto.ru/shlangi-i-fitingi/shlang-dlya-chistki-trub-i-promyvki-kanalizacii-m22-14-vnesh-1sn-0615-m-350-bar-odnoopletochnyj/" TargetMode="External"/><Relationship Id="rId_hyperlink_489" Type="http://schemas.openxmlformats.org/officeDocument/2006/relationships/hyperlink" Target="https://him-auto.ru/shlangi-i-fitingi/shlang-dlya-chistki-trub-i-promyvki-kanalizacii-m22-14-vnesh-1sn-0620-m-350-bar-odnoopletochnyj/" TargetMode="External"/><Relationship Id="rId_hyperlink_490" Type="http://schemas.openxmlformats.org/officeDocument/2006/relationships/hyperlink" Target="https://him-auto.ru/shlangi-i-fitingi/shlang-dlya-chistki-trub-i-promyvki-kanalizacii-m22-14-vnesh-1sn-0630-m-350-bar-odnoopletochnyj/" TargetMode="External"/><Relationship Id="rId_hyperlink_491" Type="http://schemas.openxmlformats.org/officeDocument/2006/relationships/hyperlink" Target="https://him-auto.ru/shlangi-i-fitingi/shlang-dlya-chistki-trub-i-promyvki-kanalizacii-m22-14-vnesh-1sn-0640-m-350-bar-odnoopletochnyj/" TargetMode="External"/><Relationship Id="rId_hyperlink_492" Type="http://schemas.openxmlformats.org/officeDocument/2006/relationships/hyperlink" Target="https://him-auto.ru/shlangi-i-fitingi/shlang-pishchevoj-sinij-1sc10-38/" TargetMode="External"/><Relationship Id="rId_hyperlink_493" Type="http://schemas.openxmlformats.org/officeDocument/2006/relationships/hyperlink" Target="https://him-auto.ru/shlangi-i-fitingi/shlang-pishchevoj-sinij-1sn12/" TargetMode="External"/><Relationship Id="rId_hyperlink_494" Type="http://schemas.openxmlformats.org/officeDocument/2006/relationships/hyperlink" Target="https://him-auto.ru/shlangi-i-fitingi/shlang-pishchevoj-sinij-1sn12/?sku=154428" TargetMode="External"/><Relationship Id="rId_hyperlink_495" Type="http://schemas.openxmlformats.org/officeDocument/2006/relationships/hyperlink" Target="https://him-auto.ru/shlangi-i-fitingi/shlang-pishchevoj-sinij-2sn12/" TargetMode="External"/><Relationship Id="rId_hyperlink_496" Type="http://schemas.openxmlformats.org/officeDocument/2006/relationships/hyperlink" Target="https://him-auto.ru/shlangi-i-fitingi/shlang-pishchevoj-sinij-2ss8/" TargetMode="External"/><Relationship Id="rId_hyperlink_497" Type="http://schemas.openxmlformats.org/officeDocument/2006/relationships/hyperlink" Target="https://him-auto.ru/shlangi-i-fitingi/shlang-pishchevoj-sinij-aquastrong-2sn/" TargetMode="External"/><Relationship Id="rId_hyperlink_498" Type="http://schemas.openxmlformats.org/officeDocument/2006/relationships/hyperlink" Target="https://him-auto.ru/shlangi-i-fitingi/shlang-sinij-obrezinennyj-dlya-pishchevoj-promyshlennosti-aquafoam-dn-12-50-bar/" TargetMode="External"/><Relationship Id="rId_hyperlink_499" Type="http://schemas.openxmlformats.org/officeDocument/2006/relationships/hyperlink" Target="https://him-auto.ru/shlangi-i-fitingi/shlang-sinij-obrezinennyj-dlya-pishchevoj-promyshlennosti-aquafoam-dn-12-80-bar/" TargetMode="External"/><Relationship Id="rId_hyperlink_500" Type="http://schemas.openxmlformats.org/officeDocument/2006/relationships/hyperlink" Target="https://him-auto.ru/shlangi-i-fitingi/shlang-sinij-obrezinennyj-dlya-pishchevoj-promyshlennosti-aquafoam-dn12-80-bar/" TargetMode="External"/><Relationship Id="rId_hyperlink_501" Type="http://schemas.openxmlformats.org/officeDocument/2006/relationships/hyperlink" Target="https://him-auto.ru/shlangi-i-fitingi/shlang-sinij-obrezinennyj-dlya-pishchevoj-promyshlennosti-ecoclean-dn12-80-b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50.0</v>
      </c>
      <c r="G8" s="13">
        <f>F8*8</f>
        <v>400</v>
      </c>
      <c r="H8" s="18" t="s">
        <v>15</v>
      </c>
    </row>
    <row r="9" spans="1:8" outlineLevel="1">
      <c r="A9" s="18">
        <v>2</v>
      </c>
      <c r="B9" s="9" t="s">
        <v>16</v>
      </c>
      <c r="C9" s="10" t="s">
        <v>17</v>
      </c>
      <c r="D9" s="10" t="s">
        <v>18</v>
      </c>
      <c r="E9" s="8">
        <v>1000.0</v>
      </c>
      <c r="F9" s="15">
        <v>0.0</v>
      </c>
      <c r="G9" s="13">
        <f>F9*9</f>
        <v>0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0.0</v>
      </c>
      <c r="G10" s="13">
        <f>F10*10</f>
        <v>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0.0</v>
      </c>
      <c r="G11" s="13">
        <f>F11*11</f>
        <v>0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0.0</v>
      </c>
      <c r="G12" s="13">
        <f>F12*12</f>
        <v>0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545.0</v>
      </c>
      <c r="G13" s="13">
        <f>F13*13</f>
        <v>7085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43200.0</v>
      </c>
      <c r="G14" s="13">
        <f>F14*14</f>
        <v>604800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1142.0</v>
      </c>
      <c r="G15" s="13">
        <f>F15*15</f>
        <v>17130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>
        <v>1000.0</v>
      </c>
      <c r="F16" s="15">
        <v>519.0</v>
      </c>
      <c r="G16" s="13">
        <f>F16*16</f>
        <v>8304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38</v>
      </c>
      <c r="D17" s="10" t="s">
        <v>41</v>
      </c>
      <c r="E17" s="8">
        <v>1000.0</v>
      </c>
      <c r="F17" s="15">
        <v>346.0</v>
      </c>
      <c r="G17" s="13">
        <f>F17*17</f>
        <v>5882</v>
      </c>
      <c r="H17" s="18" t="s">
        <v>15</v>
      </c>
    </row>
    <row r="18" spans="1:8" outlineLevel="1">
      <c r="A18" s="18">
        <v>11</v>
      </c>
      <c r="B18" s="9" t="s">
        <v>42</v>
      </c>
      <c r="C18" s="10" t="s">
        <v>43</v>
      </c>
      <c r="D18" s="10" t="s">
        <v>44</v>
      </c>
      <c r="E18" s="8">
        <v>1000.0</v>
      </c>
      <c r="F18" s="15">
        <v>1690.0</v>
      </c>
      <c r="G18" s="13">
        <f>F18*18</f>
        <v>30420</v>
      </c>
      <c r="H18" s="18" t="s">
        <v>15</v>
      </c>
    </row>
    <row r="19" spans="1:8" outlineLevel="1">
      <c r="A19" s="18">
        <v>12</v>
      </c>
      <c r="B19" s="9" t="s">
        <v>45</v>
      </c>
      <c r="C19" s="10" t="s">
        <v>46</v>
      </c>
      <c r="D19" s="10" t="s">
        <v>47</v>
      </c>
      <c r="E19" s="8">
        <v>1000.0</v>
      </c>
      <c r="F19" s="15">
        <v>1778.0</v>
      </c>
      <c r="G19" s="13">
        <f>F19*19</f>
        <v>33782</v>
      </c>
      <c r="H19" s="18" t="s">
        <v>15</v>
      </c>
    </row>
    <row r="20" spans="1:8" outlineLevel="1">
      <c r="A20" s="18">
        <v>13</v>
      </c>
      <c r="B20" s="9" t="s">
        <v>48</v>
      </c>
      <c r="C20" s="10" t="s">
        <v>49</v>
      </c>
      <c r="D20" s="10" t="s">
        <v>50</v>
      </c>
      <c r="E20" s="8">
        <v>1000.0</v>
      </c>
      <c r="F20" s="15">
        <v>1670.0</v>
      </c>
      <c r="G20" s="13">
        <f>F20*20</f>
        <v>33400</v>
      </c>
      <c r="H20" s="18" t="s">
        <v>15</v>
      </c>
    </row>
    <row r="21" spans="1:8" outlineLevel="1">
      <c r="A21" s="18">
        <v>14</v>
      </c>
      <c r="B21" s="9" t="s">
        <v>51</v>
      </c>
      <c r="C21" s="10" t="s">
        <v>52</v>
      </c>
      <c r="D21" s="10" t="s">
        <v>53</v>
      </c>
      <c r="E21" s="8">
        <v>1000.0</v>
      </c>
      <c r="F21" s="15">
        <v>1812.0</v>
      </c>
      <c r="G21" s="13">
        <f>F21*21</f>
        <v>38052</v>
      </c>
      <c r="H21" s="18" t="s">
        <v>15</v>
      </c>
    </row>
    <row r="22" spans="1:8" outlineLevel="1">
      <c r="A22" s="18">
        <v>15</v>
      </c>
      <c r="B22" s="9" t="s">
        <v>54</v>
      </c>
      <c r="C22" s="10" t="s">
        <v>55</v>
      </c>
      <c r="D22" s="10" t="s">
        <v>56</v>
      </c>
      <c r="E22" s="8">
        <v>1000.0</v>
      </c>
      <c r="F22" s="15">
        <v>955.0</v>
      </c>
      <c r="G22" s="13">
        <f>F22*22</f>
        <v>21010</v>
      </c>
      <c r="H22" s="18" t="s">
        <v>15</v>
      </c>
    </row>
    <row r="23" spans="1:8" outlineLevel="1">
      <c r="A23" s="18">
        <v>16</v>
      </c>
      <c r="B23" s="9" t="s">
        <v>57</v>
      </c>
      <c r="C23" s="10" t="s">
        <v>55</v>
      </c>
      <c r="D23" s="10" t="s">
        <v>58</v>
      </c>
      <c r="E23" s="8">
        <v>1000.0</v>
      </c>
      <c r="F23" s="15">
        <v>519.0</v>
      </c>
      <c r="G23" s="13">
        <f>F23*23</f>
        <v>11937</v>
      </c>
      <c r="H23" s="18" t="s">
        <v>15</v>
      </c>
    </row>
    <row r="24" spans="1:8" outlineLevel="1">
      <c r="A24" s="18">
        <v>17</v>
      </c>
      <c r="B24" s="9" t="s">
        <v>59</v>
      </c>
      <c r="C24" s="10" t="s">
        <v>60</v>
      </c>
      <c r="D24" s="10" t="s">
        <v>61</v>
      </c>
      <c r="E24" s="8">
        <v>1000.0</v>
      </c>
      <c r="F24" s="15">
        <v>761.0</v>
      </c>
      <c r="G24" s="13">
        <f>F24*24</f>
        <v>18264</v>
      </c>
      <c r="H24" s="18" t="s">
        <v>15</v>
      </c>
    </row>
    <row r="25" spans="1:8" outlineLevel="1">
      <c r="A25" s="18">
        <v>18</v>
      </c>
      <c r="B25" s="9" t="s">
        <v>62</v>
      </c>
      <c r="C25" s="10" t="s">
        <v>60</v>
      </c>
      <c r="D25" s="10" t="s">
        <v>63</v>
      </c>
      <c r="E25" s="8">
        <v>1000.0</v>
      </c>
      <c r="F25" s="15">
        <v>977.0</v>
      </c>
      <c r="G25" s="13">
        <f>F25*25</f>
        <v>24425</v>
      </c>
      <c r="H25" s="18" t="s">
        <v>15</v>
      </c>
    </row>
    <row r="26" spans="1:8" outlineLevel="1">
      <c r="A26" s="18">
        <v>19</v>
      </c>
      <c r="B26" s="9" t="s">
        <v>64</v>
      </c>
      <c r="C26" s="10" t="s">
        <v>65</v>
      </c>
      <c r="D26" s="10" t="s">
        <v>66</v>
      </c>
      <c r="E26" s="8">
        <v>1000.0</v>
      </c>
      <c r="F26" s="15">
        <v>1512.0</v>
      </c>
      <c r="G26" s="13">
        <f>F26*26</f>
        <v>39312</v>
      </c>
      <c r="H26" s="18" t="s">
        <v>15</v>
      </c>
    </row>
    <row r="27" spans="1:8" outlineLevel="1">
      <c r="A27" s="18">
        <v>20</v>
      </c>
      <c r="B27" s="9" t="s">
        <v>67</v>
      </c>
      <c r="C27" s="10" t="s">
        <v>68</v>
      </c>
      <c r="D27" s="10" t="s">
        <v>69</v>
      </c>
      <c r="E27" s="8">
        <v>1000.0</v>
      </c>
      <c r="F27" s="15">
        <v>1719.0</v>
      </c>
      <c r="G27" s="13">
        <f>F27*27</f>
        <v>46413</v>
      </c>
      <c r="H27" s="18" t="s">
        <v>15</v>
      </c>
    </row>
    <row r="28" spans="1:8" outlineLevel="1">
      <c r="A28" s="18">
        <v>21</v>
      </c>
      <c r="B28" s="9" t="s">
        <v>70</v>
      </c>
      <c r="C28" s="10" t="s">
        <v>71</v>
      </c>
      <c r="D28" s="10" t="s">
        <v>72</v>
      </c>
      <c r="E28" s="8">
        <v>1000.0</v>
      </c>
      <c r="F28" s="15">
        <v>1591.0</v>
      </c>
      <c r="G28" s="13">
        <f>F28*28</f>
        <v>44548</v>
      </c>
      <c r="H28" s="18" t="s">
        <v>15</v>
      </c>
    </row>
    <row r="29" spans="1:8" outlineLevel="1">
      <c r="A29" s="18">
        <v>22</v>
      </c>
      <c r="B29" s="9" t="s">
        <v>73</v>
      </c>
      <c r="C29" s="10" t="s">
        <v>74</v>
      </c>
      <c r="D29" s="10" t="s">
        <v>75</v>
      </c>
      <c r="E29" s="8">
        <v>1000.0</v>
      </c>
      <c r="F29" s="15">
        <v>472.0</v>
      </c>
      <c r="G29" s="13">
        <f>F29*29</f>
        <v>13688</v>
      </c>
      <c r="H29" s="18" t="s">
        <v>15</v>
      </c>
    </row>
    <row r="30" spans="1:8" outlineLevel="1">
      <c r="A30" s="18">
        <v>23</v>
      </c>
      <c r="B30" s="9" t="s">
        <v>76</v>
      </c>
      <c r="C30" s="10" t="s">
        <v>74</v>
      </c>
      <c r="D30" s="10" t="s">
        <v>77</v>
      </c>
      <c r="E30" s="8">
        <v>1000.0</v>
      </c>
      <c r="F30" s="15">
        <v>216.0</v>
      </c>
      <c r="G30" s="13">
        <f>F30*30</f>
        <v>6480</v>
      </c>
      <c r="H30" s="18" t="s">
        <v>15</v>
      </c>
    </row>
    <row r="31" spans="1:8" outlineLevel="1">
      <c r="A31" s="18">
        <v>24</v>
      </c>
      <c r="B31" s="9" t="s">
        <v>78</v>
      </c>
      <c r="C31" s="10" t="s">
        <v>79</v>
      </c>
      <c r="D31" s="10" t="s">
        <v>80</v>
      </c>
      <c r="E31" s="8">
        <v>1000.0</v>
      </c>
      <c r="F31" s="15">
        <v>2720.0</v>
      </c>
      <c r="G31" s="13">
        <f>F31*31</f>
        <v>84320</v>
      </c>
      <c r="H31" s="18" t="s">
        <v>15</v>
      </c>
    </row>
    <row r="32" spans="1:8" outlineLevel="1">
      <c r="A32" s="18">
        <v>25</v>
      </c>
      <c r="B32" s="9" t="s">
        <v>81</v>
      </c>
      <c r="C32" s="10" t="s">
        <v>82</v>
      </c>
      <c r="D32" s="10" t="s">
        <v>83</v>
      </c>
      <c r="E32" s="8">
        <v>1000.0</v>
      </c>
      <c r="F32" s="15">
        <v>209.0</v>
      </c>
      <c r="G32" s="13">
        <f>F32*32</f>
        <v>6688</v>
      </c>
      <c r="H32" s="18" t="s">
        <v>15</v>
      </c>
    </row>
    <row r="33" spans="1:8" outlineLevel="1">
      <c r="A33" s="18">
        <v>26</v>
      </c>
      <c r="B33" s="9" t="s">
        <v>84</v>
      </c>
      <c r="C33" s="10" t="s">
        <v>82</v>
      </c>
      <c r="D33" s="10" t="s">
        <v>85</v>
      </c>
      <c r="E33" s="8">
        <v>1000.0</v>
      </c>
      <c r="F33" s="15">
        <v>136.0</v>
      </c>
      <c r="G33" s="13">
        <f>F33*33</f>
        <v>4488</v>
      </c>
      <c r="H33" s="18" t="s">
        <v>15</v>
      </c>
    </row>
    <row r="34" spans="1:8" outlineLevel="1">
      <c r="A34" s="18">
        <v>27</v>
      </c>
      <c r="B34" s="9" t="s">
        <v>86</v>
      </c>
      <c r="C34" s="10" t="s">
        <v>87</v>
      </c>
      <c r="D34" s="10" t="s">
        <v>88</v>
      </c>
      <c r="E34" s="8">
        <v>1000.0</v>
      </c>
      <c r="F34" s="15">
        <v>115.0</v>
      </c>
      <c r="G34" s="13">
        <f>F34*34</f>
        <v>3910</v>
      </c>
      <c r="H34" s="18" t="s">
        <v>15</v>
      </c>
    </row>
    <row r="35" spans="1:8" outlineLevel="1">
      <c r="A35" s="18">
        <v>28</v>
      </c>
      <c r="B35" s="9" t="s">
        <v>89</v>
      </c>
      <c r="C35" s="10" t="s">
        <v>90</v>
      </c>
      <c r="D35" s="10" t="s">
        <v>91</v>
      </c>
      <c r="E35" s="8">
        <v>1000.0</v>
      </c>
      <c r="F35" s="15">
        <v>273.0</v>
      </c>
      <c r="G35" s="13">
        <f>F35*35</f>
        <v>9555</v>
      </c>
      <c r="H35" s="18" t="s">
        <v>15</v>
      </c>
    </row>
    <row r="36" spans="1:8" outlineLevel="1">
      <c r="A36" s="18">
        <v>29</v>
      </c>
      <c r="B36" s="9" t="s">
        <v>92</v>
      </c>
      <c r="C36" s="10" t="s">
        <v>93</v>
      </c>
      <c r="D36" s="10" t="s">
        <v>94</v>
      </c>
      <c r="E36" s="8">
        <v>1000.0</v>
      </c>
      <c r="F36" s="15">
        <v>243.0</v>
      </c>
      <c r="G36" s="13">
        <f>F36*36</f>
        <v>8748</v>
      </c>
      <c r="H36" s="18" t="s">
        <v>15</v>
      </c>
    </row>
    <row r="37" spans="1:8" outlineLevel="1">
      <c r="A37" s="18">
        <v>30</v>
      </c>
      <c r="B37" s="9" t="s">
        <v>95</v>
      </c>
      <c r="C37" s="10" t="s">
        <v>96</v>
      </c>
      <c r="D37" s="10" t="s">
        <v>97</v>
      </c>
      <c r="E37" s="8">
        <v>1000.0</v>
      </c>
      <c r="F37" s="15">
        <v>225.0</v>
      </c>
      <c r="G37" s="13">
        <f>F37*37</f>
        <v>8325</v>
      </c>
      <c r="H37" s="18" t="s">
        <v>15</v>
      </c>
    </row>
    <row r="38" spans="1:8" outlineLevel="1">
      <c r="A38" s="18">
        <v>31</v>
      </c>
      <c r="B38" s="9" t="s">
        <v>98</v>
      </c>
      <c r="C38" s="10" t="s">
        <v>99</v>
      </c>
      <c r="D38" s="10" t="s">
        <v>100</v>
      </c>
      <c r="E38" s="8">
        <v>1000.0</v>
      </c>
      <c r="F38" s="15">
        <v>369.0</v>
      </c>
      <c r="G38" s="13">
        <f>F38*38</f>
        <v>14022</v>
      </c>
      <c r="H38" s="18" t="s">
        <v>15</v>
      </c>
    </row>
    <row r="39" spans="1:8" outlineLevel="1">
      <c r="A39" s="18">
        <v>32</v>
      </c>
      <c r="B39" s="9" t="s">
        <v>101</v>
      </c>
      <c r="C39" s="10" t="s">
        <v>99</v>
      </c>
      <c r="D39" s="10" t="s">
        <v>102</v>
      </c>
      <c r="E39" s="8">
        <v>1000.0</v>
      </c>
      <c r="F39" s="15">
        <v>338.0</v>
      </c>
      <c r="G39" s="13">
        <f>F39*39</f>
        <v>13182</v>
      </c>
      <c r="H39" s="18" t="s">
        <v>15</v>
      </c>
    </row>
    <row r="40" spans="1:8" outlineLevel="1">
      <c r="A40" s="18">
        <v>33</v>
      </c>
      <c r="B40" s="9" t="s">
        <v>103</v>
      </c>
      <c r="C40" s="10" t="s">
        <v>104</v>
      </c>
      <c r="D40" s="10" t="s">
        <v>105</v>
      </c>
      <c r="E40" s="8">
        <v>1000.0</v>
      </c>
      <c r="F40" s="15">
        <v>741.0</v>
      </c>
      <c r="G40" s="13">
        <f>F40*40</f>
        <v>29640</v>
      </c>
      <c r="H40" s="18" t="s">
        <v>15</v>
      </c>
    </row>
    <row r="41" spans="1:8" outlineLevel="1">
      <c r="A41" s="18">
        <v>34</v>
      </c>
      <c r="B41" s="9" t="s">
        <v>106</v>
      </c>
      <c r="C41" s="10" t="s">
        <v>107</v>
      </c>
      <c r="D41" s="10" t="s">
        <v>108</v>
      </c>
      <c r="E41" s="8">
        <v>1000.0</v>
      </c>
      <c r="F41" s="15">
        <v>731.0</v>
      </c>
      <c r="G41" s="13">
        <f>F41*41</f>
        <v>29971</v>
      </c>
      <c r="H41" s="18" t="s">
        <v>15</v>
      </c>
    </row>
    <row r="42" spans="1:8" outlineLevel="1">
      <c r="A42" s="18">
        <v>35</v>
      </c>
      <c r="B42" s="9" t="s">
        <v>109</v>
      </c>
      <c r="C42" s="10" t="s">
        <v>110</v>
      </c>
      <c r="D42" s="10" t="s">
        <v>111</v>
      </c>
      <c r="E42" s="8">
        <v>1000.0</v>
      </c>
      <c r="F42" s="15">
        <v>460.0</v>
      </c>
      <c r="G42" s="13">
        <f>F42*42</f>
        <v>19320</v>
      </c>
      <c r="H42" s="18" t="s">
        <v>15</v>
      </c>
    </row>
    <row r="43" spans="1:8" outlineLevel="1">
      <c r="A43" s="18">
        <v>36</v>
      </c>
      <c r="B43" s="9" t="s">
        <v>112</v>
      </c>
      <c r="C43" s="10" t="s">
        <v>110</v>
      </c>
      <c r="D43" s="10" t="s">
        <v>113</v>
      </c>
      <c r="E43" s="8">
        <v>1000.0</v>
      </c>
      <c r="F43" s="15">
        <v>529.0</v>
      </c>
      <c r="G43" s="13">
        <f>F43*43</f>
        <v>22747</v>
      </c>
      <c r="H43" s="18" t="s">
        <v>15</v>
      </c>
    </row>
    <row r="44" spans="1:8" outlineLevel="1">
      <c r="A44" s="18">
        <v>37</v>
      </c>
      <c r="B44" s="9" t="s">
        <v>114</v>
      </c>
      <c r="C44" s="10" t="s">
        <v>115</v>
      </c>
      <c r="D44" s="10" t="s">
        <v>116</v>
      </c>
      <c r="E44" s="8">
        <v>1000.0</v>
      </c>
      <c r="F44" s="15">
        <v>468.0</v>
      </c>
      <c r="G44" s="13">
        <f>F44*44</f>
        <v>20592</v>
      </c>
      <c r="H44" s="18" t="s">
        <v>15</v>
      </c>
    </row>
    <row r="45" spans="1:8" outlineLevel="1">
      <c r="A45" s="18">
        <v>38</v>
      </c>
      <c r="B45" s="9" t="s">
        <v>117</v>
      </c>
      <c r="C45" s="10" t="s">
        <v>118</v>
      </c>
      <c r="D45" s="10" t="s">
        <v>119</v>
      </c>
      <c r="E45" s="8">
        <v>1000.0</v>
      </c>
      <c r="F45" s="15">
        <v>742.0</v>
      </c>
      <c r="G45" s="13">
        <f>F45*45</f>
        <v>33390</v>
      </c>
      <c r="H45" s="18" t="s">
        <v>15</v>
      </c>
    </row>
    <row r="46" spans="1:8" outlineLevel="1">
      <c r="A46" s="18">
        <v>39</v>
      </c>
      <c r="B46" s="9" t="s">
        <v>120</v>
      </c>
      <c r="C46" s="10" t="s">
        <v>118</v>
      </c>
      <c r="D46" s="10" t="s">
        <v>121</v>
      </c>
      <c r="E46" s="8">
        <v>1000.0</v>
      </c>
      <c r="F46" s="15">
        <v>441.0</v>
      </c>
      <c r="G46" s="13">
        <f>F46*46</f>
        <v>20286</v>
      </c>
      <c r="H46" s="18" t="s">
        <v>15</v>
      </c>
    </row>
    <row r="47" spans="1:8" outlineLevel="1">
      <c r="A47" s="18">
        <v>40</v>
      </c>
      <c r="B47" s="9" t="s">
        <v>122</v>
      </c>
      <c r="C47" s="10" t="s">
        <v>118</v>
      </c>
      <c r="D47" s="10" t="s">
        <v>123</v>
      </c>
      <c r="E47" s="8">
        <v>1000.0</v>
      </c>
      <c r="F47" s="15">
        <v>450.0</v>
      </c>
      <c r="G47" s="13">
        <f>F47*47</f>
        <v>21150</v>
      </c>
      <c r="H47" s="18" t="s">
        <v>15</v>
      </c>
    </row>
    <row r="48" spans="1:8" outlineLevel="1">
      <c r="A48" s="18">
        <v>41</v>
      </c>
      <c r="B48" s="9" t="s">
        <v>124</v>
      </c>
      <c r="C48" s="10" t="s">
        <v>125</v>
      </c>
      <c r="D48" s="10" t="s">
        <v>126</v>
      </c>
      <c r="E48" s="8">
        <v>1000.0</v>
      </c>
      <c r="F48" s="15">
        <v>999.0</v>
      </c>
      <c r="G48" s="13">
        <f>F48*48</f>
        <v>47952</v>
      </c>
      <c r="H48" s="18" t="s">
        <v>15</v>
      </c>
    </row>
    <row r="49" spans="1:8" outlineLevel="1">
      <c r="A49" s="18">
        <v>42</v>
      </c>
      <c r="B49" s="9" t="s">
        <v>127</v>
      </c>
      <c r="C49" s="10" t="s">
        <v>128</v>
      </c>
      <c r="D49" s="10" t="s">
        <v>129</v>
      </c>
      <c r="E49" s="8">
        <v>1000.0</v>
      </c>
      <c r="F49" s="15">
        <v>468.0</v>
      </c>
      <c r="G49" s="13">
        <f>F49*49</f>
        <v>22932</v>
      </c>
      <c r="H49" s="18" t="s">
        <v>15</v>
      </c>
    </row>
    <row r="50" spans="1:8" outlineLevel="1">
      <c r="A50" s="18">
        <v>43</v>
      </c>
      <c r="B50" s="9" t="s">
        <v>130</v>
      </c>
      <c r="C50" s="10" t="s">
        <v>131</v>
      </c>
      <c r="D50" s="10" t="s">
        <v>132</v>
      </c>
      <c r="E50" s="8">
        <v>1000.0</v>
      </c>
      <c r="F50" s="15">
        <v>708.0</v>
      </c>
      <c r="G50" s="13">
        <f>F50*50</f>
        <v>35400</v>
      </c>
      <c r="H50" s="18" t="s">
        <v>15</v>
      </c>
    </row>
    <row r="51" spans="1:8" outlineLevel="1">
      <c r="A51" s="18">
        <v>44</v>
      </c>
      <c r="B51" s="9" t="s">
        <v>133</v>
      </c>
      <c r="C51" s="10" t="s">
        <v>131</v>
      </c>
      <c r="D51" s="10" t="s">
        <v>134</v>
      </c>
      <c r="E51" s="8">
        <v>1000.0</v>
      </c>
      <c r="F51" s="15">
        <v>637.0</v>
      </c>
      <c r="G51" s="13">
        <f>F51*51</f>
        <v>32487</v>
      </c>
      <c r="H51" s="18" t="s">
        <v>15</v>
      </c>
    </row>
    <row r="52" spans="1:8" outlineLevel="1">
      <c r="A52" s="18">
        <v>45</v>
      </c>
      <c r="B52" s="9" t="s">
        <v>135</v>
      </c>
      <c r="C52" s="10" t="s">
        <v>136</v>
      </c>
      <c r="D52" s="10" t="s">
        <v>137</v>
      </c>
      <c r="E52" s="8">
        <v>1000.0</v>
      </c>
      <c r="F52" s="15">
        <v>521.0</v>
      </c>
      <c r="G52" s="13">
        <f>F52*52</f>
        <v>27092</v>
      </c>
      <c r="H52" s="18" t="s">
        <v>15</v>
      </c>
    </row>
    <row r="53" spans="1:8" outlineLevel="1">
      <c r="A53" s="18">
        <v>46</v>
      </c>
      <c r="B53" s="9" t="s">
        <v>138</v>
      </c>
      <c r="C53" s="10" t="s">
        <v>136</v>
      </c>
      <c r="D53" s="10" t="s">
        <v>139</v>
      </c>
      <c r="E53" s="8">
        <v>1000.0</v>
      </c>
      <c r="F53" s="15">
        <v>453.0</v>
      </c>
      <c r="G53" s="13">
        <f>F53*53</f>
        <v>24009</v>
      </c>
      <c r="H53" s="18" t="s">
        <v>15</v>
      </c>
    </row>
    <row r="54" spans="1:8" outlineLevel="1">
      <c r="A54" s="18">
        <v>47</v>
      </c>
      <c r="B54" s="9" t="s">
        <v>140</v>
      </c>
      <c r="C54" s="10" t="s">
        <v>141</v>
      </c>
      <c r="D54" s="10" t="s">
        <v>142</v>
      </c>
      <c r="E54" s="8">
        <v>1000.0</v>
      </c>
      <c r="F54" s="15">
        <v>3448.0</v>
      </c>
      <c r="G54" s="13">
        <f>F54*54</f>
        <v>186192</v>
      </c>
      <c r="H54" s="18" t="s">
        <v>15</v>
      </c>
    </row>
    <row r="55" spans="1:8" outlineLevel="1">
      <c r="A55" s="18">
        <v>48</v>
      </c>
      <c r="B55" s="9" t="s">
        <v>143</v>
      </c>
      <c r="C55" s="10" t="s">
        <v>144</v>
      </c>
      <c r="D55" s="10" t="s">
        <v>145</v>
      </c>
      <c r="E55" s="8">
        <v>1000.0</v>
      </c>
      <c r="F55" s="15">
        <v>170.0</v>
      </c>
      <c r="G55" s="13">
        <f>F55*55</f>
        <v>9350</v>
      </c>
      <c r="H55" s="18" t="s">
        <v>15</v>
      </c>
    </row>
    <row r="56" spans="1:8" outlineLevel="1">
      <c r="A56" s="18">
        <v>49</v>
      </c>
      <c r="B56" s="9" t="s">
        <v>146</v>
      </c>
      <c r="C56" s="10" t="s">
        <v>147</v>
      </c>
      <c r="D56" s="10" t="s">
        <v>148</v>
      </c>
      <c r="E56" s="8">
        <v>1000.0</v>
      </c>
      <c r="F56" s="15">
        <v>170.0</v>
      </c>
      <c r="G56" s="13">
        <f>F56*56</f>
        <v>9520</v>
      </c>
      <c r="H56" s="18" t="s">
        <v>15</v>
      </c>
    </row>
    <row r="57" spans="1:8" outlineLevel="1">
      <c r="A57" s="18">
        <v>50</v>
      </c>
      <c r="B57" s="9" t="s">
        <v>149</v>
      </c>
      <c r="C57" s="10" t="s">
        <v>150</v>
      </c>
      <c r="D57" s="10" t="s">
        <v>151</v>
      </c>
      <c r="E57" s="8">
        <v>1000.0</v>
      </c>
      <c r="F57" s="15">
        <v>232.0</v>
      </c>
      <c r="G57" s="13">
        <f>F57*57</f>
        <v>13224</v>
      </c>
      <c r="H57" s="18" t="s">
        <v>15</v>
      </c>
    </row>
    <row r="58" spans="1:8" outlineLevel="1">
      <c r="A58" s="18">
        <v>51</v>
      </c>
      <c r="B58" s="9" t="s">
        <v>152</v>
      </c>
      <c r="C58" s="10" t="s">
        <v>153</v>
      </c>
      <c r="D58" s="10" t="s">
        <v>154</v>
      </c>
      <c r="E58" s="8">
        <v>1000.0</v>
      </c>
      <c r="F58" s="15">
        <v>200.0</v>
      </c>
      <c r="G58" s="13">
        <f>F58*58</f>
        <v>11600</v>
      </c>
      <c r="H58" s="18" t="s">
        <v>15</v>
      </c>
    </row>
    <row r="59" spans="1:8" outlineLevel="1">
      <c r="A59" s="18">
        <v>52</v>
      </c>
      <c r="B59" s="9" t="s">
        <v>155</v>
      </c>
      <c r="C59" s="10" t="s">
        <v>156</v>
      </c>
      <c r="D59" s="10" t="s">
        <v>157</v>
      </c>
      <c r="E59" s="8">
        <v>1000.0</v>
      </c>
      <c r="F59" s="15">
        <v>275.0</v>
      </c>
      <c r="G59" s="13">
        <f>F59*59</f>
        <v>16225</v>
      </c>
      <c r="H59" s="18" t="s">
        <v>15</v>
      </c>
    </row>
    <row r="60" spans="1:8" outlineLevel="1">
      <c r="A60" s="18">
        <v>53</v>
      </c>
      <c r="B60" s="9" t="s">
        <v>158</v>
      </c>
      <c r="C60" s="10" t="s">
        <v>159</v>
      </c>
      <c r="D60" s="10" t="s">
        <v>160</v>
      </c>
      <c r="E60" s="8">
        <v>1000.0</v>
      </c>
      <c r="F60" s="15">
        <v>380.0</v>
      </c>
      <c r="G60" s="13">
        <f>F60*60</f>
        <v>22800</v>
      </c>
      <c r="H60" s="18" t="s">
        <v>15</v>
      </c>
    </row>
    <row r="61" spans="1:8" outlineLevel="1">
      <c r="A61" s="18">
        <v>54</v>
      </c>
      <c r="B61" s="9" t="s">
        <v>161</v>
      </c>
      <c r="C61" s="10" t="s">
        <v>162</v>
      </c>
      <c r="D61" s="10" t="s">
        <v>163</v>
      </c>
      <c r="E61" s="8">
        <v>1000.0</v>
      </c>
      <c r="F61" s="15">
        <v>475.0</v>
      </c>
      <c r="G61" s="13">
        <f>F61*61</f>
        <v>28975</v>
      </c>
      <c r="H61" s="18" t="s">
        <v>15</v>
      </c>
    </row>
    <row r="62" spans="1:8" outlineLevel="1">
      <c r="A62" s="18">
        <v>55</v>
      </c>
      <c r="B62" s="9" t="s">
        <v>164</v>
      </c>
      <c r="C62" s="10" t="s">
        <v>165</v>
      </c>
      <c r="D62" s="10" t="s">
        <v>166</v>
      </c>
      <c r="E62" s="8">
        <v>1000.0</v>
      </c>
      <c r="F62" s="15">
        <v>594.0</v>
      </c>
      <c r="G62" s="13">
        <f>F62*62</f>
        <v>36828</v>
      </c>
      <c r="H62" s="18" t="s">
        <v>15</v>
      </c>
    </row>
    <row r="63" spans="1:8" outlineLevel="1">
      <c r="A63" s="18">
        <v>56</v>
      </c>
      <c r="B63" s="9" t="s">
        <v>167</v>
      </c>
      <c r="C63" s="10" t="s">
        <v>168</v>
      </c>
      <c r="D63" s="10" t="s">
        <v>169</v>
      </c>
      <c r="E63" s="8">
        <v>1000.0</v>
      </c>
      <c r="F63" s="15">
        <v>194.0</v>
      </c>
      <c r="G63" s="13">
        <f>F63*63</f>
        <v>12222</v>
      </c>
      <c r="H63" s="18" t="s">
        <v>15</v>
      </c>
    </row>
    <row r="64" spans="1:8" outlineLevel="1">
      <c r="A64" s="18">
        <v>57</v>
      </c>
      <c r="B64" s="9" t="s">
        <v>170</v>
      </c>
      <c r="C64" s="10" t="s">
        <v>171</v>
      </c>
      <c r="D64" s="10" t="s">
        <v>172</v>
      </c>
      <c r="E64" s="8">
        <v>1000.0</v>
      </c>
      <c r="F64" s="15">
        <v>217.0</v>
      </c>
      <c r="G64" s="13">
        <f>F64*64</f>
        <v>13888</v>
      </c>
      <c r="H64" s="18" t="s">
        <v>15</v>
      </c>
    </row>
    <row r="65" spans="1:8" outlineLevel="1">
      <c r="A65" s="18">
        <v>58</v>
      </c>
      <c r="B65" s="9" t="s">
        <v>173</v>
      </c>
      <c r="C65" s="10" t="s">
        <v>174</v>
      </c>
      <c r="D65" s="10" t="s">
        <v>175</v>
      </c>
      <c r="E65" s="8">
        <v>1000.0</v>
      </c>
      <c r="F65" s="15">
        <v>230.0</v>
      </c>
      <c r="G65" s="13">
        <f>F65*65</f>
        <v>14950</v>
      </c>
      <c r="H65" s="18" t="s">
        <v>15</v>
      </c>
    </row>
    <row r="66" spans="1:8" outlineLevel="1">
      <c r="A66" s="18">
        <v>59</v>
      </c>
      <c r="B66" s="9" t="s">
        <v>173</v>
      </c>
      <c r="C66" s="10" t="s">
        <v>176</v>
      </c>
      <c r="D66" s="10" t="s">
        <v>177</v>
      </c>
      <c r="E66" s="8">
        <v>1000.0</v>
      </c>
      <c r="F66" s="15">
        <v>394.0</v>
      </c>
      <c r="G66" s="13">
        <f>F66*66</f>
        <v>26004</v>
      </c>
      <c r="H66" s="18" t="s">
        <v>15</v>
      </c>
    </row>
    <row r="67" spans="1:8" outlineLevel="1">
      <c r="A67" s="18">
        <v>60</v>
      </c>
      <c r="B67" s="9" t="s">
        <v>178</v>
      </c>
      <c r="C67" s="10" t="s">
        <v>179</v>
      </c>
      <c r="D67" s="10" t="s">
        <v>180</v>
      </c>
      <c r="E67" s="8">
        <v>1000.0</v>
      </c>
      <c r="F67" s="15">
        <v>293.0</v>
      </c>
      <c r="G67" s="13">
        <f>F67*67</f>
        <v>19631</v>
      </c>
      <c r="H67" s="18" t="s">
        <v>15</v>
      </c>
    </row>
    <row r="68" spans="1:8" outlineLevel="1">
      <c r="A68" s="18">
        <v>61</v>
      </c>
      <c r="B68" s="9" t="s">
        <v>178</v>
      </c>
      <c r="C68" s="10" t="s">
        <v>181</v>
      </c>
      <c r="D68" s="10" t="s">
        <v>182</v>
      </c>
      <c r="E68" s="8">
        <v>1000.0</v>
      </c>
      <c r="F68" s="15">
        <v>418.0</v>
      </c>
      <c r="G68" s="13">
        <f>F68*68</f>
        <v>28424</v>
      </c>
      <c r="H68" s="18" t="s">
        <v>15</v>
      </c>
    </row>
    <row r="69" spans="1:8" outlineLevel="1">
      <c r="A69" s="18">
        <v>62</v>
      </c>
      <c r="B69" s="9"/>
      <c r="C69" s="10" t="s">
        <v>183</v>
      </c>
      <c r="D69" s="10" t="s">
        <v>184</v>
      </c>
      <c r="E69" s="8">
        <v>1000.0</v>
      </c>
      <c r="F69" s="15">
        <v>442.0</v>
      </c>
      <c r="G69" s="13">
        <f>F69*69</f>
        <v>30498</v>
      </c>
      <c r="H69" s="18" t="s">
        <v>15</v>
      </c>
    </row>
    <row r="70" spans="1:8" outlineLevel="1">
      <c r="A70" s="18">
        <v>63</v>
      </c>
      <c r="B70" s="9" t="s">
        <v>185</v>
      </c>
      <c r="C70" s="10" t="s">
        <v>186</v>
      </c>
      <c r="D70" s="10" t="s">
        <v>187</v>
      </c>
      <c r="E70" s="8">
        <v>1000.0</v>
      </c>
      <c r="F70" s="15">
        <v>360.0</v>
      </c>
      <c r="G70" s="13">
        <f>F70*70</f>
        <v>25200</v>
      </c>
      <c r="H70" s="18" t="s">
        <v>15</v>
      </c>
    </row>
    <row r="71" spans="1:8" outlineLevel="1">
      <c r="A71" s="18">
        <v>64</v>
      </c>
      <c r="B71" s="9" t="s">
        <v>185</v>
      </c>
      <c r="C71" s="10" t="s">
        <v>188</v>
      </c>
      <c r="D71" s="10" t="s">
        <v>189</v>
      </c>
      <c r="E71" s="8">
        <v>1000.0</v>
      </c>
      <c r="F71" s="15">
        <v>550.0</v>
      </c>
      <c r="G71" s="13">
        <f>F71*71</f>
        <v>39050</v>
      </c>
      <c r="H71" s="18" t="s">
        <v>15</v>
      </c>
    </row>
    <row r="72" spans="1:8" outlineLevel="1">
      <c r="A72" s="18">
        <v>65</v>
      </c>
      <c r="B72" s="9"/>
      <c r="C72" s="10" t="s">
        <v>190</v>
      </c>
      <c r="D72" s="10" t="s">
        <v>191</v>
      </c>
      <c r="E72" s="8">
        <v>1000.0</v>
      </c>
      <c r="F72" s="15">
        <v>576.0</v>
      </c>
      <c r="G72" s="13">
        <f>F72*72</f>
        <v>41472</v>
      </c>
      <c r="H72" s="18" t="s">
        <v>15</v>
      </c>
    </row>
    <row r="73" spans="1:8" outlineLevel="1">
      <c r="A73" s="18">
        <v>66</v>
      </c>
      <c r="B73" s="9" t="s">
        <v>192</v>
      </c>
      <c r="C73" s="10" t="s">
        <v>193</v>
      </c>
      <c r="D73" s="10" t="s">
        <v>194</v>
      </c>
      <c r="E73" s="8">
        <v>1000.0</v>
      </c>
      <c r="F73" s="15">
        <v>421.0</v>
      </c>
      <c r="G73" s="13">
        <f>F73*73</f>
        <v>30733</v>
      </c>
      <c r="H73" s="18" t="s">
        <v>15</v>
      </c>
    </row>
    <row r="74" spans="1:8" outlineLevel="1">
      <c r="A74" s="18">
        <v>67</v>
      </c>
      <c r="B74" s="9" t="s">
        <v>192</v>
      </c>
      <c r="C74" s="10" t="s">
        <v>195</v>
      </c>
      <c r="D74" s="10" t="s">
        <v>196</v>
      </c>
      <c r="E74" s="8">
        <v>1000.0</v>
      </c>
      <c r="F74" s="15">
        <v>679.0</v>
      </c>
      <c r="G74" s="13">
        <f>F74*74</f>
        <v>50246</v>
      </c>
      <c r="H74" s="18" t="s">
        <v>15</v>
      </c>
    </row>
    <row r="75" spans="1:8" outlineLevel="1">
      <c r="A75" s="18">
        <v>68</v>
      </c>
      <c r="B75" s="9" t="s">
        <v>197</v>
      </c>
      <c r="C75" s="10" t="s">
        <v>198</v>
      </c>
      <c r="D75" s="10" t="s">
        <v>199</v>
      </c>
      <c r="E75" s="8">
        <v>1000.0</v>
      </c>
      <c r="F75" s="15">
        <v>669.0</v>
      </c>
      <c r="G75" s="13">
        <f>F75*75</f>
        <v>50175</v>
      </c>
      <c r="H75" s="18" t="s">
        <v>15</v>
      </c>
    </row>
    <row r="76" spans="1:8" outlineLevel="1">
      <c r="A76" s="18">
        <v>69</v>
      </c>
      <c r="B76" s="9" t="s">
        <v>200</v>
      </c>
      <c r="C76" s="10" t="s">
        <v>201</v>
      </c>
      <c r="D76" s="10" t="s">
        <v>202</v>
      </c>
      <c r="E76" s="8">
        <v>1000.0</v>
      </c>
      <c r="F76" s="15">
        <v>800.0</v>
      </c>
      <c r="G76" s="13">
        <f>F76*76</f>
        <v>60800</v>
      </c>
      <c r="H76" s="18" t="s">
        <v>15</v>
      </c>
    </row>
    <row r="77" spans="1:8" outlineLevel="1">
      <c r="A77" s="18">
        <v>70</v>
      </c>
      <c r="B77" s="9" t="s">
        <v>203</v>
      </c>
      <c r="C77" s="10" t="s">
        <v>204</v>
      </c>
      <c r="D77" s="10" t="s">
        <v>205</v>
      </c>
      <c r="E77" s="8">
        <v>1000.0</v>
      </c>
      <c r="F77" s="15">
        <v>990.0</v>
      </c>
      <c r="G77" s="13">
        <f>F77*77</f>
        <v>76230</v>
      </c>
      <c r="H77" s="18" t="s">
        <v>15</v>
      </c>
    </row>
    <row r="78" spans="1:8" outlineLevel="1">
      <c r="A78" s="18">
        <v>71</v>
      </c>
      <c r="B78" s="9" t="s">
        <v>206</v>
      </c>
      <c r="C78" s="10" t="s">
        <v>207</v>
      </c>
      <c r="D78" s="10" t="s">
        <v>208</v>
      </c>
      <c r="E78" s="8">
        <v>1000.0</v>
      </c>
      <c r="F78" s="15">
        <v>650.0</v>
      </c>
      <c r="G78" s="13">
        <f>F78*78</f>
        <v>50700</v>
      </c>
      <c r="H78" s="18" t="s">
        <v>15</v>
      </c>
    </row>
    <row r="79" spans="1:8" outlineLevel="1">
      <c r="A79" s="18">
        <v>72</v>
      </c>
      <c r="B79" s="9" t="s">
        <v>209</v>
      </c>
      <c r="C79" s="10" t="s">
        <v>210</v>
      </c>
      <c r="D79" s="10" t="s">
        <v>211</v>
      </c>
      <c r="E79" s="8">
        <v>1000.0</v>
      </c>
      <c r="F79" s="15">
        <v>1115.0</v>
      </c>
      <c r="G79" s="13">
        <f>F79*79</f>
        <v>88085</v>
      </c>
      <c r="H79" s="18" t="s">
        <v>15</v>
      </c>
    </row>
    <row r="80" spans="1:8" outlineLevel="1">
      <c r="A80" s="18">
        <v>73</v>
      </c>
      <c r="B80" s="9" t="s">
        <v>212</v>
      </c>
      <c r="C80" s="10" t="s">
        <v>213</v>
      </c>
      <c r="D80" s="10" t="s">
        <v>214</v>
      </c>
      <c r="E80" s="8">
        <v>1000.0</v>
      </c>
      <c r="F80" s="15">
        <v>1458.0</v>
      </c>
      <c r="G80" s="13">
        <f>F80*80</f>
        <v>116640</v>
      </c>
      <c r="H80" s="18" t="s">
        <v>15</v>
      </c>
    </row>
    <row r="81" spans="1:8" outlineLevel="1">
      <c r="A81" s="18">
        <v>74</v>
      </c>
      <c r="B81" s="9" t="s">
        <v>215</v>
      </c>
      <c r="C81" s="10" t="s">
        <v>216</v>
      </c>
      <c r="D81" s="10" t="s">
        <v>217</v>
      </c>
      <c r="E81" s="8">
        <v>1000.0</v>
      </c>
      <c r="F81" s="15">
        <v>1800.0</v>
      </c>
      <c r="G81" s="13">
        <f>F81*81</f>
        <v>145800</v>
      </c>
      <c r="H81" s="18" t="s">
        <v>15</v>
      </c>
    </row>
    <row r="82" spans="1:8" outlineLevel="1">
      <c r="A82" s="18">
        <v>75</v>
      </c>
      <c r="B82" s="9" t="s">
        <v>218</v>
      </c>
      <c r="C82" s="10" t="s">
        <v>219</v>
      </c>
      <c r="D82" s="10" t="s">
        <v>220</v>
      </c>
      <c r="E82" s="8">
        <v>1000.0</v>
      </c>
      <c r="F82" s="15">
        <v>425.0</v>
      </c>
      <c r="G82" s="13">
        <f>F82*82</f>
        <v>34850</v>
      </c>
      <c r="H82" s="18" t="s">
        <v>15</v>
      </c>
    </row>
    <row r="83" spans="1:8" outlineLevel="1">
      <c r="A83" s="18">
        <v>76</v>
      </c>
      <c r="B83" s="9" t="s">
        <v>221</v>
      </c>
      <c r="C83" s="10" t="s">
        <v>222</v>
      </c>
      <c r="D83" s="10" t="s">
        <v>223</v>
      </c>
      <c r="E83" s="8">
        <v>1000.0</v>
      </c>
      <c r="F83" s="15">
        <v>575.0</v>
      </c>
      <c r="G83" s="13">
        <f>F83*83</f>
        <v>47725</v>
      </c>
      <c r="H83" s="18" t="s">
        <v>15</v>
      </c>
    </row>
    <row r="84" spans="1:8" outlineLevel="1">
      <c r="A84" s="18">
        <v>77</v>
      </c>
      <c r="B84" s="9" t="s">
        <v>224</v>
      </c>
      <c r="C84" s="10" t="s">
        <v>225</v>
      </c>
      <c r="D84" s="10" t="s">
        <v>226</v>
      </c>
      <c r="E84" s="8">
        <v>1000.0</v>
      </c>
      <c r="F84" s="15">
        <v>538.0</v>
      </c>
      <c r="G84" s="13">
        <f>F84*84</f>
        <v>45192</v>
      </c>
      <c r="H84" s="18" t="s">
        <v>15</v>
      </c>
    </row>
    <row r="85" spans="1:8" outlineLevel="1">
      <c r="A85" s="18">
        <v>78</v>
      </c>
      <c r="B85" s="9" t="s">
        <v>227</v>
      </c>
      <c r="C85" s="10" t="s">
        <v>228</v>
      </c>
      <c r="D85" s="10" t="s">
        <v>229</v>
      </c>
      <c r="E85" s="8">
        <v>1000.0</v>
      </c>
      <c r="F85" s="15">
        <v>990.0</v>
      </c>
      <c r="G85" s="13">
        <f>F85*85</f>
        <v>84150</v>
      </c>
      <c r="H85" s="18" t="s">
        <v>15</v>
      </c>
    </row>
    <row r="86" spans="1:8" outlineLevel="1">
      <c r="A86" s="18">
        <v>79</v>
      </c>
      <c r="B86" s="9" t="s">
        <v>230</v>
      </c>
      <c r="C86" s="10" t="s">
        <v>231</v>
      </c>
      <c r="D86" s="10" t="s">
        <v>232</v>
      </c>
      <c r="E86" s="8">
        <v>1000.0</v>
      </c>
      <c r="F86" s="15">
        <v>367.0</v>
      </c>
      <c r="G86" s="13">
        <f>F86*86</f>
        <v>31562</v>
      </c>
      <c r="H86" s="18" t="s">
        <v>15</v>
      </c>
    </row>
    <row r="87" spans="1:8" outlineLevel="1">
      <c r="A87" s="18">
        <v>80</v>
      </c>
      <c r="B87" s="9" t="s">
        <v>233</v>
      </c>
      <c r="C87" s="10" t="s">
        <v>234</v>
      </c>
      <c r="D87" s="10" t="s">
        <v>235</v>
      </c>
      <c r="E87" s="8">
        <v>1000.0</v>
      </c>
      <c r="F87" s="15">
        <v>187.0</v>
      </c>
      <c r="G87" s="13">
        <f>F87*87</f>
        <v>16269</v>
      </c>
      <c r="H87" s="18" t="s">
        <v>15</v>
      </c>
    </row>
    <row r="88" spans="1:8" outlineLevel="1">
      <c r="A88" s="18">
        <v>81</v>
      </c>
      <c r="B88" s="9" t="s">
        <v>236</v>
      </c>
      <c r="C88" s="10" t="s">
        <v>237</v>
      </c>
      <c r="D88" s="10" t="s">
        <v>238</v>
      </c>
      <c r="E88" s="8">
        <v>1000.0</v>
      </c>
      <c r="F88" s="15">
        <v>469.0</v>
      </c>
      <c r="G88" s="13">
        <f>F88*88</f>
        <v>41272</v>
      </c>
      <c r="H88" s="18" t="s">
        <v>15</v>
      </c>
    </row>
    <row r="89" spans="1:8" outlineLevel="1">
      <c r="A89" s="18">
        <v>82</v>
      </c>
      <c r="B89" s="9" t="s">
        <v>239</v>
      </c>
      <c r="C89" s="10" t="s">
        <v>240</v>
      </c>
      <c r="D89" s="10" t="s">
        <v>241</v>
      </c>
      <c r="E89" s="8">
        <v>1000.0</v>
      </c>
      <c r="F89" s="15">
        <v>127.0</v>
      </c>
      <c r="G89" s="13">
        <f>F89*89</f>
        <v>11303</v>
      </c>
      <c r="H89" s="18" t="s">
        <v>15</v>
      </c>
    </row>
    <row r="90" spans="1:8" outlineLevel="1">
      <c r="A90" s="18">
        <v>83</v>
      </c>
      <c r="B90" s="9" t="s">
        <v>242</v>
      </c>
      <c r="C90" s="10" t="s">
        <v>243</v>
      </c>
      <c r="D90" s="10" t="s">
        <v>244</v>
      </c>
      <c r="E90" s="8">
        <v>1000.0</v>
      </c>
      <c r="F90" s="15">
        <v>2077.0</v>
      </c>
      <c r="G90" s="13">
        <f>F90*90</f>
        <v>186930</v>
      </c>
      <c r="H90" s="18" t="s">
        <v>15</v>
      </c>
    </row>
    <row r="91" spans="1:8" outlineLevel="1">
      <c r="A91" s="18">
        <v>84</v>
      </c>
      <c r="B91" s="9" t="s">
        <v>245</v>
      </c>
      <c r="C91" s="10" t="s">
        <v>246</v>
      </c>
      <c r="D91" s="10" t="s">
        <v>247</v>
      </c>
      <c r="E91" s="8">
        <v>1000.0</v>
      </c>
      <c r="F91" s="15">
        <v>1914.0</v>
      </c>
      <c r="G91" s="13">
        <f>F91*91</f>
        <v>174174</v>
      </c>
      <c r="H91" s="18" t="s">
        <v>15</v>
      </c>
    </row>
    <row r="92" spans="1:8" outlineLevel="1">
      <c r="A92" s="18">
        <v>85</v>
      </c>
      <c r="B92" s="9" t="s">
        <v>248</v>
      </c>
      <c r="C92" s="10" t="s">
        <v>249</v>
      </c>
      <c r="D92" s="10" t="s">
        <v>250</v>
      </c>
      <c r="E92" s="8">
        <v>1000.0</v>
      </c>
      <c r="F92" s="15">
        <v>2055.0</v>
      </c>
      <c r="G92" s="13">
        <f>F92*92</f>
        <v>189060</v>
      </c>
      <c r="H92" s="18" t="s">
        <v>15</v>
      </c>
    </row>
    <row r="93" spans="1:8" outlineLevel="1">
      <c r="A93" s="18">
        <v>86</v>
      </c>
      <c r="B93" s="9" t="s">
        <v>251</v>
      </c>
      <c r="C93" s="10" t="s">
        <v>252</v>
      </c>
      <c r="D93" s="10" t="s">
        <v>253</v>
      </c>
      <c r="E93" s="8">
        <v>1000.0</v>
      </c>
      <c r="F93" s="15">
        <v>2033.0</v>
      </c>
      <c r="G93" s="13">
        <f>F93*93</f>
        <v>189069</v>
      </c>
      <c r="H93" s="18" t="s">
        <v>15</v>
      </c>
    </row>
    <row r="94" spans="1:8" outlineLevel="1">
      <c r="A94" s="18">
        <v>87</v>
      </c>
      <c r="B94" s="9" t="s">
        <v>254</v>
      </c>
      <c r="C94" s="10" t="s">
        <v>255</v>
      </c>
      <c r="D94" s="10" t="s">
        <v>256</v>
      </c>
      <c r="E94" s="8">
        <v>1000.0</v>
      </c>
      <c r="F94" s="15">
        <v>1865.0</v>
      </c>
      <c r="G94" s="13">
        <f>F94*94</f>
        <v>175310</v>
      </c>
      <c r="H94" s="18" t="s">
        <v>15</v>
      </c>
    </row>
    <row r="95" spans="1:8" outlineLevel="1">
      <c r="A95" s="18">
        <v>88</v>
      </c>
      <c r="B95" s="9" t="s">
        <v>257</v>
      </c>
      <c r="C95" s="10" t="s">
        <v>258</v>
      </c>
      <c r="D95" s="10" t="s">
        <v>259</v>
      </c>
      <c r="E95" s="8">
        <v>1000.0</v>
      </c>
      <c r="F95" s="15">
        <v>2290.0</v>
      </c>
      <c r="G95" s="13">
        <f>F95*95</f>
        <v>217550</v>
      </c>
      <c r="H95" s="18" t="s">
        <v>15</v>
      </c>
    </row>
    <row r="96" spans="1:8" outlineLevel="1">
      <c r="A96" s="18">
        <v>89</v>
      </c>
      <c r="B96" s="9" t="s">
        <v>260</v>
      </c>
      <c r="C96" s="10" t="s">
        <v>261</v>
      </c>
      <c r="D96" s="10" t="s">
        <v>262</v>
      </c>
      <c r="E96" s="8">
        <v>1000.0</v>
      </c>
      <c r="F96" s="15">
        <v>1448.0</v>
      </c>
      <c r="G96" s="13">
        <f>F96*96</f>
        <v>139008</v>
      </c>
      <c r="H96" s="18" t="s">
        <v>15</v>
      </c>
    </row>
    <row r="97" spans="1:8" outlineLevel="1">
      <c r="A97" s="18">
        <v>90</v>
      </c>
      <c r="B97" s="9" t="s">
        <v>263</v>
      </c>
      <c r="C97" s="10" t="s">
        <v>264</v>
      </c>
      <c r="D97" s="10" t="s">
        <v>265</v>
      </c>
      <c r="E97" s="8">
        <v>1000.0</v>
      </c>
      <c r="F97" s="15">
        <v>1461.0</v>
      </c>
      <c r="G97" s="13">
        <f>F97*97</f>
        <v>141717</v>
      </c>
      <c r="H97" s="18" t="s">
        <v>15</v>
      </c>
    </row>
    <row r="98" spans="1:8" outlineLevel="1">
      <c r="A98" s="18">
        <v>91</v>
      </c>
      <c r="B98" s="9" t="s">
        <v>266</v>
      </c>
      <c r="C98" s="10" t="s">
        <v>267</v>
      </c>
      <c r="D98" s="10" t="s">
        <v>268</v>
      </c>
      <c r="E98" s="8">
        <v>1000.0</v>
      </c>
      <c r="F98" s="15">
        <v>197.0</v>
      </c>
      <c r="G98" s="13">
        <f>F98*98</f>
        <v>19306</v>
      </c>
      <c r="H98" s="18" t="s">
        <v>15</v>
      </c>
    </row>
    <row r="99" spans="1:8" outlineLevel="1">
      <c r="A99" s="18">
        <v>92</v>
      </c>
      <c r="B99" s="9" t="s">
        <v>269</v>
      </c>
      <c r="C99" s="10" t="s">
        <v>270</v>
      </c>
      <c r="D99" s="10" t="s">
        <v>268</v>
      </c>
      <c r="E99" s="8">
        <v>1000.0</v>
      </c>
      <c r="F99" s="15">
        <v>90.0</v>
      </c>
      <c r="G99" s="13">
        <f>F99*99</f>
        <v>8910</v>
      </c>
      <c r="H99" s="18" t="s">
        <v>15</v>
      </c>
    </row>
    <row r="100" spans="1:8" outlineLevel="1">
      <c r="A100" s="18">
        <v>93</v>
      </c>
      <c r="B100" s="9" t="s">
        <v>271</v>
      </c>
      <c r="C100" s="10" t="s">
        <v>272</v>
      </c>
      <c r="D100" s="10" t="s">
        <v>273</v>
      </c>
      <c r="E100" s="8">
        <v>1000.0</v>
      </c>
      <c r="F100" s="15">
        <v>80.0</v>
      </c>
      <c r="G100" s="13">
        <f>F100*100</f>
        <v>8000</v>
      </c>
      <c r="H100" s="18" t="s">
        <v>15</v>
      </c>
    </row>
    <row r="101" spans="1:8" outlineLevel="1">
      <c r="A101" s="18">
        <v>94</v>
      </c>
      <c r="B101" s="9" t="s">
        <v>274</v>
      </c>
      <c r="C101" s="10" t="s">
        <v>275</v>
      </c>
      <c r="D101" s="10" t="s">
        <v>276</v>
      </c>
      <c r="E101" s="8">
        <v>1000.0</v>
      </c>
      <c r="F101" s="15">
        <v>91.0</v>
      </c>
      <c r="G101" s="13">
        <f>F101*101</f>
        <v>9191</v>
      </c>
      <c r="H101" s="18" t="s">
        <v>15</v>
      </c>
    </row>
    <row r="102" spans="1:8" outlineLevel="1">
      <c r="A102" s="18">
        <v>95</v>
      </c>
      <c r="B102" s="9"/>
      <c r="C102" s="10" t="s">
        <v>277</v>
      </c>
      <c r="D102" s="10" t="s">
        <v>278</v>
      </c>
      <c r="E102" s="8">
        <v>1000.0</v>
      </c>
      <c r="F102" s="15">
        <v>0.0</v>
      </c>
      <c r="G102" s="13">
        <f>F102*102</f>
        <v>0</v>
      </c>
      <c r="H102" s="18" t="s">
        <v>15</v>
      </c>
    </row>
    <row r="103" spans="1:8" outlineLevel="1">
      <c r="A103" s="18">
        <v>96</v>
      </c>
      <c r="B103" s="9" t="s">
        <v>279</v>
      </c>
      <c r="C103" s="10" t="s">
        <v>280</v>
      </c>
      <c r="D103" s="10" t="s">
        <v>281</v>
      </c>
      <c r="E103" s="8">
        <v>1000.0</v>
      </c>
      <c r="F103" s="15">
        <v>275.0</v>
      </c>
      <c r="G103" s="13">
        <f>F103*103</f>
        <v>28325</v>
      </c>
      <c r="H103" s="18" t="s">
        <v>15</v>
      </c>
    </row>
    <row r="104" spans="1:8" outlineLevel="1">
      <c r="A104" s="18">
        <v>97</v>
      </c>
      <c r="B104" s="9" t="s">
        <v>282</v>
      </c>
      <c r="C104" s="10" t="s">
        <v>283</v>
      </c>
      <c r="D104" s="10" t="s">
        <v>284</v>
      </c>
      <c r="E104" s="8">
        <v>1000.0</v>
      </c>
      <c r="F104" s="15">
        <v>90.0</v>
      </c>
      <c r="G104" s="13">
        <f>F104*104</f>
        <v>9360</v>
      </c>
      <c r="H104" s="18" t="s">
        <v>15</v>
      </c>
    </row>
    <row r="105" spans="1:8" outlineLevel="1">
      <c r="A105" s="18">
        <v>98</v>
      </c>
      <c r="B105" s="9" t="s">
        <v>285</v>
      </c>
      <c r="C105" s="10" t="s">
        <v>286</v>
      </c>
      <c r="D105" s="10" t="s">
        <v>287</v>
      </c>
      <c r="E105" s="8">
        <v>1000.0</v>
      </c>
      <c r="F105" s="15">
        <v>80.0</v>
      </c>
      <c r="G105" s="13">
        <f>F105*105</f>
        <v>8400</v>
      </c>
      <c r="H105" s="18" t="s">
        <v>15</v>
      </c>
    </row>
    <row r="106" spans="1:8" outlineLevel="1">
      <c r="A106" s="18">
        <v>99</v>
      </c>
      <c r="B106" s="9" t="s">
        <v>288</v>
      </c>
      <c r="C106" s="10" t="s">
        <v>289</v>
      </c>
      <c r="D106" s="10" t="s">
        <v>290</v>
      </c>
      <c r="E106" s="8">
        <v>1000.0</v>
      </c>
      <c r="F106" s="15">
        <v>300.0</v>
      </c>
      <c r="G106" s="13">
        <f>F106*106</f>
        <v>31800</v>
      </c>
      <c r="H106" s="18" t="s">
        <v>15</v>
      </c>
    </row>
    <row r="107" spans="1:8" outlineLevel="1">
      <c r="A107" s="18">
        <v>100</v>
      </c>
      <c r="B107" s="9" t="s">
        <v>291</v>
      </c>
      <c r="C107" s="10" t="s">
        <v>292</v>
      </c>
      <c r="D107" s="10" t="s">
        <v>293</v>
      </c>
      <c r="E107" s="8">
        <v>1000.0</v>
      </c>
      <c r="F107" s="15">
        <v>100.0</v>
      </c>
      <c r="G107" s="13">
        <f>F107*107</f>
        <v>10700</v>
      </c>
      <c r="H107" s="18" t="s">
        <v>15</v>
      </c>
    </row>
    <row r="108" spans="1:8" outlineLevel="1">
      <c r="A108" s="18">
        <v>101</v>
      </c>
      <c r="B108" s="9" t="s">
        <v>294</v>
      </c>
      <c r="C108" s="10" t="s">
        <v>295</v>
      </c>
      <c r="D108" s="10" t="s">
        <v>296</v>
      </c>
      <c r="E108" s="8">
        <v>1000.0</v>
      </c>
      <c r="F108" s="15">
        <v>3052.0</v>
      </c>
      <c r="G108" s="13">
        <f>F108*108</f>
        <v>329616</v>
      </c>
      <c r="H108" s="18" t="s">
        <v>15</v>
      </c>
    </row>
    <row r="109" spans="1:8" outlineLevel="1">
      <c r="A109" s="18">
        <v>102</v>
      </c>
      <c r="B109" s="9" t="s">
        <v>297</v>
      </c>
      <c r="C109" s="10" t="s">
        <v>298</v>
      </c>
      <c r="D109" s="10" t="s">
        <v>299</v>
      </c>
      <c r="E109" s="8">
        <v>1000.0</v>
      </c>
      <c r="F109" s="15">
        <v>2877.0</v>
      </c>
      <c r="G109" s="13">
        <f>F109*109</f>
        <v>313593</v>
      </c>
      <c r="H109" s="18" t="s">
        <v>15</v>
      </c>
    </row>
    <row r="110" spans="1:8" outlineLevel="1">
      <c r="A110" s="18">
        <v>103</v>
      </c>
      <c r="B110" s="9" t="s">
        <v>300</v>
      </c>
      <c r="C110" s="10" t="s">
        <v>301</v>
      </c>
      <c r="D110" s="10" t="s">
        <v>302</v>
      </c>
      <c r="E110" s="8">
        <v>1000.0</v>
      </c>
      <c r="F110" s="15">
        <v>2033.0</v>
      </c>
      <c r="G110" s="13">
        <f>F110*110</f>
        <v>223630</v>
      </c>
      <c r="H110" s="18" t="s">
        <v>15</v>
      </c>
    </row>
    <row r="111" spans="1:8" outlineLevel="1">
      <c r="A111" s="18">
        <v>104</v>
      </c>
      <c r="B111" s="9" t="s">
        <v>303</v>
      </c>
      <c r="C111" s="10" t="s">
        <v>304</v>
      </c>
      <c r="D111" s="10" t="s">
        <v>305</v>
      </c>
      <c r="E111" s="8">
        <v>1000.0</v>
      </c>
      <c r="F111" s="15">
        <v>2085.0</v>
      </c>
      <c r="G111" s="13">
        <f>F111*111</f>
        <v>231435</v>
      </c>
      <c r="H111" s="18" t="s">
        <v>15</v>
      </c>
    </row>
    <row r="112" spans="1:8" outlineLevel="1">
      <c r="A112" s="18">
        <v>105</v>
      </c>
      <c r="B112" s="9" t="s">
        <v>306</v>
      </c>
      <c r="C112" s="10" t="s">
        <v>307</v>
      </c>
      <c r="D112" s="10" t="s">
        <v>308</v>
      </c>
      <c r="E112" s="8">
        <v>1000.0</v>
      </c>
      <c r="F112" s="15">
        <v>0.0</v>
      </c>
      <c r="G112" s="13">
        <f>F112*112</f>
        <v>0</v>
      </c>
      <c r="H112" s="18" t="s">
        <v>15</v>
      </c>
    </row>
    <row r="113" spans="1:8" outlineLevel="1">
      <c r="A113" s="18">
        <v>106</v>
      </c>
      <c r="B113" s="9" t="s">
        <v>309</v>
      </c>
      <c r="C113" s="10" t="s">
        <v>310</v>
      </c>
      <c r="D113" s="10" t="s">
        <v>311</v>
      </c>
      <c r="E113" s="8">
        <v>1000.0</v>
      </c>
      <c r="F113" s="15">
        <v>0.0</v>
      </c>
      <c r="G113" s="13">
        <f>F113*113</f>
        <v>0</v>
      </c>
      <c r="H113" s="18" t="s">
        <v>15</v>
      </c>
    </row>
    <row r="114" spans="1:8" outlineLevel="1">
      <c r="A114" s="18">
        <v>107</v>
      </c>
      <c r="B114" s="9" t="s">
        <v>312</v>
      </c>
      <c r="C114" s="10" t="s">
        <v>313</v>
      </c>
      <c r="D114" s="10" t="s">
        <v>314</v>
      </c>
      <c r="E114" s="8">
        <v>1000.0</v>
      </c>
      <c r="F114" s="15">
        <v>206.0</v>
      </c>
      <c r="G114" s="13">
        <f>F114*114</f>
        <v>23484</v>
      </c>
      <c r="H114" s="18" t="s">
        <v>15</v>
      </c>
    </row>
    <row r="115" spans="1:8" outlineLevel="1">
      <c r="A115" s="18">
        <v>108</v>
      </c>
      <c r="B115" s="9" t="s">
        <v>315</v>
      </c>
      <c r="C115" s="10" t="s">
        <v>316</v>
      </c>
      <c r="D115" s="10" t="s">
        <v>317</v>
      </c>
      <c r="E115" s="8">
        <v>1000.0</v>
      </c>
      <c r="F115" s="15">
        <v>206.0</v>
      </c>
      <c r="G115" s="13">
        <f>F115*115</f>
        <v>23690</v>
      </c>
      <c r="H115" s="18" t="s">
        <v>15</v>
      </c>
    </row>
    <row r="116" spans="1:8" outlineLevel="1">
      <c r="A116" s="18">
        <v>109</v>
      </c>
      <c r="B116" s="9" t="s">
        <v>318</v>
      </c>
      <c r="C116" s="10" t="s">
        <v>319</v>
      </c>
      <c r="D116" s="10" t="s">
        <v>320</v>
      </c>
      <c r="E116" s="8">
        <v>1000.0</v>
      </c>
      <c r="F116" s="15">
        <v>220.0</v>
      </c>
      <c r="G116" s="13">
        <f>F116*116</f>
        <v>25520</v>
      </c>
      <c r="H116" s="18" t="s">
        <v>15</v>
      </c>
    </row>
    <row r="117" spans="1:8" outlineLevel="1">
      <c r="A117" s="18">
        <v>110</v>
      </c>
      <c r="B117" s="9" t="s">
        <v>321</v>
      </c>
      <c r="C117" s="10" t="s">
        <v>319</v>
      </c>
      <c r="D117" s="10" t="s">
        <v>322</v>
      </c>
      <c r="E117" s="8">
        <v>1000.0</v>
      </c>
      <c r="F117" s="15">
        <v>0.0</v>
      </c>
      <c r="G117" s="13">
        <f>F117*117</f>
        <v>0</v>
      </c>
      <c r="H117" s="18" t="s">
        <v>15</v>
      </c>
    </row>
    <row r="118" spans="1:8" outlineLevel="1">
      <c r="A118" s="18">
        <v>111</v>
      </c>
      <c r="B118" s="9" t="s">
        <v>323</v>
      </c>
      <c r="C118" s="10" t="s">
        <v>324</v>
      </c>
      <c r="D118" s="10" t="s">
        <v>325</v>
      </c>
      <c r="E118" s="8">
        <v>1000.0</v>
      </c>
      <c r="F118" s="15">
        <v>0.0</v>
      </c>
      <c r="G118" s="13">
        <f>F118*118</f>
        <v>0</v>
      </c>
      <c r="H118" s="18" t="s">
        <v>15</v>
      </c>
    </row>
    <row r="119" spans="1:8" outlineLevel="1">
      <c r="A119" s="18">
        <v>112</v>
      </c>
      <c r="B119" s="9" t="s">
        <v>326</v>
      </c>
      <c r="C119" s="10" t="s">
        <v>324</v>
      </c>
      <c r="D119" s="10" t="s">
        <v>327</v>
      </c>
      <c r="E119" s="8">
        <v>1000.0</v>
      </c>
      <c r="F119" s="15">
        <v>45.0</v>
      </c>
      <c r="G119" s="13">
        <f>F119*119</f>
        <v>5355</v>
      </c>
      <c r="H119" s="18" t="s">
        <v>15</v>
      </c>
    </row>
    <row r="120" spans="1:8" outlineLevel="1">
      <c r="A120" s="18">
        <v>113</v>
      </c>
      <c r="B120" s="9" t="s">
        <v>328</v>
      </c>
      <c r="C120" s="10" t="s">
        <v>329</v>
      </c>
      <c r="D120" s="10" t="s">
        <v>330</v>
      </c>
      <c r="E120" s="8">
        <v>1000.0</v>
      </c>
      <c r="F120" s="15">
        <v>45.0</v>
      </c>
      <c r="G120" s="13">
        <f>F120*120</f>
        <v>5400</v>
      </c>
      <c r="H120" s="18" t="s">
        <v>15</v>
      </c>
    </row>
    <row r="121" spans="1:8" outlineLevel="1">
      <c r="A121" s="18">
        <v>114</v>
      </c>
      <c r="B121" s="9" t="s">
        <v>331</v>
      </c>
      <c r="C121" s="10" t="s">
        <v>332</v>
      </c>
      <c r="D121" s="10" t="s">
        <v>333</v>
      </c>
      <c r="E121" s="8">
        <v>1000.0</v>
      </c>
      <c r="F121" s="15">
        <v>50.0</v>
      </c>
      <c r="G121" s="13">
        <f>F121*121</f>
        <v>6050</v>
      </c>
      <c r="H121" s="18" t="s">
        <v>15</v>
      </c>
    </row>
    <row r="122" spans="1:8" outlineLevel="1">
      <c r="A122" s="18">
        <v>115</v>
      </c>
      <c r="B122" s="9" t="s">
        <v>334</v>
      </c>
      <c r="C122" s="10" t="s">
        <v>335</v>
      </c>
      <c r="D122" s="10" t="s">
        <v>336</v>
      </c>
      <c r="E122" s="8">
        <v>1000.0</v>
      </c>
      <c r="F122" s="15">
        <v>0.0</v>
      </c>
      <c r="G122" s="13">
        <f>F122*122</f>
        <v>0</v>
      </c>
      <c r="H122" s="18" t="s">
        <v>15</v>
      </c>
    </row>
    <row r="123" spans="1:8" outlineLevel="1">
      <c r="A123" s="18">
        <v>116</v>
      </c>
      <c r="B123" s="9" t="s">
        <v>337</v>
      </c>
      <c r="C123" s="10" t="s">
        <v>338</v>
      </c>
      <c r="D123" s="10" t="s">
        <v>339</v>
      </c>
      <c r="E123" s="8">
        <v>1000.0</v>
      </c>
      <c r="F123" s="15">
        <v>52.0</v>
      </c>
      <c r="G123" s="13">
        <f>F123*123</f>
        <v>6396</v>
      </c>
      <c r="H123" s="18" t="s">
        <v>15</v>
      </c>
    </row>
    <row r="124" spans="1:8" outlineLevel="1">
      <c r="A124" s="18">
        <v>117</v>
      </c>
      <c r="B124" s="9" t="s">
        <v>340</v>
      </c>
      <c r="C124" s="10" t="s">
        <v>341</v>
      </c>
      <c r="D124" s="10" t="s">
        <v>342</v>
      </c>
      <c r="E124" s="8">
        <v>1000.0</v>
      </c>
      <c r="F124" s="15">
        <v>61.0</v>
      </c>
      <c r="G124" s="13">
        <f>F124*124</f>
        <v>7564</v>
      </c>
      <c r="H124" s="18" t="s">
        <v>15</v>
      </c>
    </row>
    <row r="125" spans="1:8" outlineLevel="1">
      <c r="A125" s="18">
        <v>118</v>
      </c>
      <c r="B125" s="9" t="s">
        <v>343</v>
      </c>
      <c r="C125" s="10" t="s">
        <v>344</v>
      </c>
      <c r="D125" s="10" t="s">
        <v>345</v>
      </c>
      <c r="E125" s="8">
        <v>1000.0</v>
      </c>
      <c r="F125" s="15">
        <v>81.0</v>
      </c>
      <c r="G125" s="13">
        <f>F125*125</f>
        <v>10125</v>
      </c>
      <c r="H125" s="18" t="s">
        <v>15</v>
      </c>
    </row>
    <row r="126" spans="1:8" outlineLevel="1">
      <c r="A126" s="18">
        <v>119</v>
      </c>
      <c r="B126" s="9" t="s">
        <v>346</v>
      </c>
      <c r="C126" s="10" t="s">
        <v>347</v>
      </c>
      <c r="D126" s="10" t="s">
        <v>348</v>
      </c>
      <c r="E126" s="8">
        <v>1000.0</v>
      </c>
      <c r="F126" s="15">
        <v>349.0</v>
      </c>
      <c r="G126" s="13">
        <f>F126*126</f>
        <v>43974</v>
      </c>
      <c r="H126" s="18" t="s">
        <v>15</v>
      </c>
    </row>
    <row r="127" spans="1:8" outlineLevel="1">
      <c r="A127" s="18">
        <v>120</v>
      </c>
      <c r="B127" s="9" t="s">
        <v>349</v>
      </c>
      <c r="C127" s="10" t="s">
        <v>350</v>
      </c>
      <c r="D127" s="10" t="s">
        <v>351</v>
      </c>
      <c r="E127" s="8">
        <v>1000.0</v>
      </c>
      <c r="F127" s="15">
        <v>518.0</v>
      </c>
      <c r="G127" s="13">
        <f>F127*127</f>
        <v>65786</v>
      </c>
      <c r="H127" s="18" t="s">
        <v>15</v>
      </c>
    </row>
    <row r="128" spans="1:8" outlineLevel="1">
      <c r="A128" s="18">
        <v>121</v>
      </c>
      <c r="B128" s="9" t="s">
        <v>352</v>
      </c>
      <c r="C128" s="10" t="s">
        <v>353</v>
      </c>
      <c r="D128" s="10" t="s">
        <v>354</v>
      </c>
      <c r="E128" s="8">
        <v>1000.0</v>
      </c>
      <c r="F128" s="15">
        <v>168.0</v>
      </c>
      <c r="G128" s="13">
        <f>F128*128</f>
        <v>21504</v>
      </c>
      <c r="H128" s="18" t="s">
        <v>15</v>
      </c>
    </row>
    <row r="129" spans="1:8" outlineLevel="1">
      <c r="A129" s="18">
        <v>122</v>
      </c>
      <c r="B129" s="9" t="s">
        <v>355</v>
      </c>
      <c r="C129" s="10" t="s">
        <v>356</v>
      </c>
      <c r="D129" s="10" t="s">
        <v>357</v>
      </c>
      <c r="E129" s="8">
        <v>1000.0</v>
      </c>
      <c r="F129" s="15">
        <v>144.0</v>
      </c>
      <c r="G129" s="13">
        <f>F129*129</f>
        <v>18576</v>
      </c>
      <c r="H129" s="18" t="s">
        <v>15</v>
      </c>
    </row>
    <row r="130" spans="1:8" outlineLevel="1">
      <c r="A130" s="18">
        <v>123</v>
      </c>
      <c r="B130" s="9" t="s">
        <v>358</v>
      </c>
      <c r="C130" s="10" t="s">
        <v>356</v>
      </c>
      <c r="D130" s="10" t="s">
        <v>359</v>
      </c>
      <c r="E130" s="8">
        <v>1000.0</v>
      </c>
      <c r="F130" s="15">
        <v>298.0</v>
      </c>
      <c r="G130" s="13">
        <f>F130*130</f>
        <v>38740</v>
      </c>
      <c r="H130" s="18" t="s">
        <v>15</v>
      </c>
    </row>
    <row r="131" spans="1:8" outlineLevel="1">
      <c r="A131" s="18">
        <v>124</v>
      </c>
      <c r="B131" s="9" t="s">
        <v>360</v>
      </c>
      <c r="C131" s="10" t="s">
        <v>361</v>
      </c>
      <c r="D131" s="10" t="s">
        <v>362</v>
      </c>
      <c r="E131" s="8">
        <v>1000.0</v>
      </c>
      <c r="F131" s="15">
        <v>195.0</v>
      </c>
      <c r="G131" s="13">
        <f>F131*131</f>
        <v>25545</v>
      </c>
      <c r="H131" s="18" t="s">
        <v>15</v>
      </c>
    </row>
    <row r="132" spans="1:8" outlineLevel="1">
      <c r="A132" s="18">
        <v>125</v>
      </c>
      <c r="B132" s="9" t="s">
        <v>363</v>
      </c>
      <c r="C132" s="10" t="s">
        <v>364</v>
      </c>
      <c r="D132" s="10" t="s">
        <v>365</v>
      </c>
      <c r="E132" s="8">
        <v>1000.0</v>
      </c>
      <c r="F132" s="15">
        <v>102.0</v>
      </c>
      <c r="G132" s="13">
        <f>F132*132</f>
        <v>13464</v>
      </c>
      <c r="H132" s="18" t="s">
        <v>15</v>
      </c>
    </row>
    <row r="133" spans="1:8" outlineLevel="1">
      <c r="A133" s="18">
        <v>126</v>
      </c>
      <c r="B133" s="9" t="s">
        <v>366</v>
      </c>
      <c r="C133" s="10" t="s">
        <v>367</v>
      </c>
      <c r="D133" s="10" t="s">
        <v>368</v>
      </c>
      <c r="E133" s="8">
        <v>1000.0</v>
      </c>
      <c r="F133" s="15">
        <v>102.0</v>
      </c>
      <c r="G133" s="13">
        <f>F133*133</f>
        <v>13566</v>
      </c>
      <c r="H133" s="18" t="s">
        <v>15</v>
      </c>
    </row>
    <row r="134" spans="1:8" outlineLevel="1">
      <c r="A134" s="18">
        <v>127</v>
      </c>
      <c r="B134" s="9" t="s">
        <v>369</v>
      </c>
      <c r="C134" s="10" t="s">
        <v>367</v>
      </c>
      <c r="D134" s="10" t="s">
        <v>370</v>
      </c>
      <c r="E134" s="8">
        <v>1000.0</v>
      </c>
      <c r="F134" s="15">
        <v>155.0</v>
      </c>
      <c r="G134" s="13">
        <f>F134*134</f>
        <v>20770</v>
      </c>
      <c r="H134" s="18" t="s">
        <v>15</v>
      </c>
    </row>
    <row r="135" spans="1:8" outlineLevel="1">
      <c r="A135" s="18">
        <v>128</v>
      </c>
      <c r="B135" s="9" t="s">
        <v>371</v>
      </c>
      <c r="C135" s="10" t="s">
        <v>367</v>
      </c>
      <c r="D135" s="10" t="s">
        <v>372</v>
      </c>
      <c r="E135" s="8">
        <v>1000.0</v>
      </c>
      <c r="F135" s="15">
        <v>0.0</v>
      </c>
      <c r="G135" s="13">
        <f>F135*135</f>
        <v>0</v>
      </c>
      <c r="H135" s="18" t="s">
        <v>15</v>
      </c>
    </row>
    <row r="136" spans="1:8" outlineLevel="1">
      <c r="A136" s="18">
        <v>129</v>
      </c>
      <c r="B136" s="9" t="s">
        <v>373</v>
      </c>
      <c r="C136" s="10" t="s">
        <v>374</v>
      </c>
      <c r="D136" s="10" t="s">
        <v>375</v>
      </c>
      <c r="E136" s="8">
        <v>1000.0</v>
      </c>
      <c r="F136" s="15">
        <v>158.0</v>
      </c>
      <c r="G136" s="13">
        <f>F136*136</f>
        <v>21488</v>
      </c>
      <c r="H136" s="18" t="s">
        <v>15</v>
      </c>
    </row>
    <row r="137" spans="1:8" outlineLevel="1">
      <c r="A137" s="18">
        <v>130</v>
      </c>
      <c r="B137" s="9" t="s">
        <v>376</v>
      </c>
      <c r="C137" s="10" t="s">
        <v>377</v>
      </c>
      <c r="D137" s="10" t="s">
        <v>378</v>
      </c>
      <c r="E137" s="8">
        <v>1000.0</v>
      </c>
      <c r="F137" s="15">
        <v>99.0</v>
      </c>
      <c r="G137" s="13">
        <f>F137*137</f>
        <v>13563</v>
      </c>
      <c r="H137" s="18" t="s">
        <v>15</v>
      </c>
    </row>
    <row r="138" spans="1:8" outlineLevel="1">
      <c r="A138" s="18">
        <v>131</v>
      </c>
      <c r="B138" s="9" t="s">
        <v>379</v>
      </c>
      <c r="C138" s="10" t="s">
        <v>377</v>
      </c>
      <c r="D138" s="10" t="s">
        <v>380</v>
      </c>
      <c r="E138" s="8">
        <v>1000.0</v>
      </c>
      <c r="F138" s="15">
        <v>63.0</v>
      </c>
      <c r="G138" s="13">
        <f>F138*138</f>
        <v>8694</v>
      </c>
      <c r="H138" s="18" t="s">
        <v>15</v>
      </c>
    </row>
    <row r="139" spans="1:8" outlineLevel="1">
      <c r="A139" s="18">
        <v>132</v>
      </c>
      <c r="B139" s="9" t="s">
        <v>381</v>
      </c>
      <c r="C139" s="10" t="s">
        <v>382</v>
      </c>
      <c r="D139" s="10" t="s">
        <v>383</v>
      </c>
      <c r="E139" s="8">
        <v>1000.0</v>
      </c>
      <c r="F139" s="15">
        <v>59.0</v>
      </c>
      <c r="G139" s="13">
        <f>F139*139</f>
        <v>8201</v>
      </c>
      <c r="H139" s="18" t="s">
        <v>15</v>
      </c>
    </row>
    <row r="140" spans="1:8" outlineLevel="1">
      <c r="A140" s="18">
        <v>133</v>
      </c>
      <c r="B140" s="9" t="s">
        <v>384</v>
      </c>
      <c r="C140" s="10" t="s">
        <v>382</v>
      </c>
      <c r="D140" s="10" t="s">
        <v>385</v>
      </c>
      <c r="E140" s="8">
        <v>1000.0</v>
      </c>
      <c r="F140" s="15">
        <v>288.0</v>
      </c>
      <c r="G140" s="13">
        <f>F140*140</f>
        <v>40320</v>
      </c>
      <c r="H140" s="18" t="s">
        <v>15</v>
      </c>
    </row>
    <row r="141" spans="1:8" outlineLevel="1">
      <c r="A141" s="18">
        <v>134</v>
      </c>
      <c r="B141" s="9" t="s">
        <v>386</v>
      </c>
      <c r="C141" s="10" t="s">
        <v>387</v>
      </c>
      <c r="D141" s="10" t="s">
        <v>388</v>
      </c>
      <c r="E141" s="8">
        <v>1000.0</v>
      </c>
      <c r="F141" s="15">
        <v>63.0</v>
      </c>
      <c r="G141" s="13">
        <f>F141*141</f>
        <v>8883</v>
      </c>
      <c r="H141" s="18" t="s">
        <v>15</v>
      </c>
    </row>
    <row r="142" spans="1:8" outlineLevel="1">
      <c r="A142" s="18">
        <v>135</v>
      </c>
      <c r="B142" s="9" t="s">
        <v>389</v>
      </c>
      <c r="C142" s="10" t="s">
        <v>387</v>
      </c>
      <c r="D142" s="10" t="s">
        <v>390</v>
      </c>
      <c r="E142" s="8">
        <v>1000.0</v>
      </c>
      <c r="F142" s="15">
        <v>362.0</v>
      </c>
      <c r="G142" s="13">
        <f>F142*142</f>
        <v>51404</v>
      </c>
      <c r="H142" s="18" t="s">
        <v>15</v>
      </c>
    </row>
    <row r="143" spans="1:8" outlineLevel="1">
      <c r="A143" s="18">
        <v>136</v>
      </c>
      <c r="B143" s="9" t="s">
        <v>391</v>
      </c>
      <c r="C143" s="10" t="s">
        <v>392</v>
      </c>
      <c r="D143" s="10" t="s">
        <v>393</v>
      </c>
      <c r="E143" s="8">
        <v>1000.0</v>
      </c>
      <c r="F143" s="15">
        <v>50.0</v>
      </c>
      <c r="G143" s="13">
        <f>F143*143</f>
        <v>7150</v>
      </c>
      <c r="H143" s="18" t="s">
        <v>15</v>
      </c>
    </row>
    <row r="144" spans="1:8" outlineLevel="1">
      <c r="A144" s="18">
        <v>137</v>
      </c>
      <c r="B144" s="9" t="s">
        <v>394</v>
      </c>
      <c r="C144" s="10" t="s">
        <v>395</v>
      </c>
      <c r="D144" s="10" t="s">
        <v>396</v>
      </c>
      <c r="E144" s="8">
        <v>1000.0</v>
      </c>
      <c r="F144" s="15">
        <v>82.0</v>
      </c>
      <c r="G144" s="13">
        <f>F144*144</f>
        <v>11808</v>
      </c>
      <c r="H144" s="18" t="s">
        <v>15</v>
      </c>
    </row>
    <row r="145" spans="1:8" outlineLevel="1">
      <c r="A145" s="18">
        <v>138</v>
      </c>
      <c r="B145" s="9" t="s">
        <v>397</v>
      </c>
      <c r="C145" s="10" t="s">
        <v>395</v>
      </c>
      <c r="D145" s="10" t="s">
        <v>398</v>
      </c>
      <c r="E145" s="8">
        <v>1000.0</v>
      </c>
      <c r="F145" s="15">
        <v>0.0</v>
      </c>
      <c r="G145" s="13">
        <f>F145*145</f>
        <v>0</v>
      </c>
      <c r="H145" s="18" t="s">
        <v>15</v>
      </c>
    </row>
    <row r="146" spans="1:8" outlineLevel="1">
      <c r="A146" s="18">
        <v>139</v>
      </c>
      <c r="B146" s="9" t="s">
        <v>399</v>
      </c>
      <c r="C146" s="10" t="s">
        <v>400</v>
      </c>
      <c r="D146" s="10" t="s">
        <v>401</v>
      </c>
      <c r="E146" s="8">
        <v>1000.0</v>
      </c>
      <c r="F146" s="15">
        <v>91.0</v>
      </c>
      <c r="G146" s="13">
        <f>F146*146</f>
        <v>13286</v>
      </c>
      <c r="H146" s="18" t="s">
        <v>15</v>
      </c>
    </row>
    <row r="147" spans="1:8" outlineLevel="1">
      <c r="A147" s="18">
        <v>140</v>
      </c>
      <c r="B147" s="9" t="s">
        <v>402</v>
      </c>
      <c r="C147" s="10" t="s">
        <v>400</v>
      </c>
      <c r="D147" s="10" t="s">
        <v>403</v>
      </c>
      <c r="E147" s="8">
        <v>1000.0</v>
      </c>
      <c r="F147" s="15">
        <v>0.0</v>
      </c>
      <c r="G147" s="13">
        <f>F147*147</f>
        <v>0</v>
      </c>
      <c r="H147" s="18" t="s">
        <v>15</v>
      </c>
    </row>
    <row r="148" spans="1:8" outlineLevel="1">
      <c r="A148" s="18">
        <v>141</v>
      </c>
      <c r="B148" s="9" t="s">
        <v>404</v>
      </c>
      <c r="C148" s="10" t="s">
        <v>400</v>
      </c>
      <c r="D148" s="10" t="s">
        <v>405</v>
      </c>
      <c r="E148" s="8">
        <v>1000.0</v>
      </c>
      <c r="F148" s="15">
        <v>69.0</v>
      </c>
      <c r="G148" s="13">
        <f>F148*148</f>
        <v>10212</v>
      </c>
      <c r="H148" s="18" t="s">
        <v>15</v>
      </c>
    </row>
    <row r="149" spans="1:8" outlineLevel="1">
      <c r="A149" s="18">
        <v>142</v>
      </c>
      <c r="B149" s="9" t="s">
        <v>406</v>
      </c>
      <c r="C149" s="10" t="s">
        <v>407</v>
      </c>
      <c r="D149" s="10" t="s">
        <v>408</v>
      </c>
      <c r="E149" s="8">
        <v>1000.0</v>
      </c>
      <c r="F149" s="15">
        <v>79.0</v>
      </c>
      <c r="G149" s="13">
        <f>F149*149</f>
        <v>11771</v>
      </c>
      <c r="H149" s="18" t="s">
        <v>15</v>
      </c>
    </row>
    <row r="150" spans="1:8" outlineLevel="1">
      <c r="A150" s="18">
        <v>143</v>
      </c>
      <c r="B150" s="9" t="s">
        <v>409</v>
      </c>
      <c r="C150" s="10" t="s">
        <v>407</v>
      </c>
      <c r="D150" s="10" t="s">
        <v>410</v>
      </c>
      <c r="E150" s="8">
        <v>1000.0</v>
      </c>
      <c r="F150" s="15">
        <v>0.0</v>
      </c>
      <c r="G150" s="13">
        <f>F150*150</f>
        <v>0</v>
      </c>
      <c r="H150" s="18" t="s">
        <v>15</v>
      </c>
    </row>
    <row r="151" spans="1:8" outlineLevel="1">
      <c r="A151" s="18">
        <v>144</v>
      </c>
      <c r="B151" s="9" t="s">
        <v>411</v>
      </c>
      <c r="C151" s="10" t="s">
        <v>412</v>
      </c>
      <c r="D151" s="10" t="s">
        <v>413</v>
      </c>
      <c r="E151" s="8">
        <v>1000.0</v>
      </c>
      <c r="F151" s="15">
        <v>100.0</v>
      </c>
      <c r="G151" s="13">
        <f>F151*151</f>
        <v>15100</v>
      </c>
      <c r="H151" s="18" t="s">
        <v>15</v>
      </c>
    </row>
    <row r="152" spans="1:8" outlineLevel="1">
      <c r="A152" s="18">
        <v>145</v>
      </c>
      <c r="B152" s="9" t="s">
        <v>414</v>
      </c>
      <c r="C152" s="10" t="s">
        <v>415</v>
      </c>
      <c r="D152" s="10" t="s">
        <v>416</v>
      </c>
      <c r="E152" s="8">
        <v>1000.0</v>
      </c>
      <c r="F152" s="15">
        <v>44.0</v>
      </c>
      <c r="G152" s="13">
        <f>F152*152</f>
        <v>6688</v>
      </c>
      <c r="H152" s="18" t="s">
        <v>15</v>
      </c>
    </row>
    <row r="153" spans="1:8" outlineLevel="1">
      <c r="A153" s="18">
        <v>146</v>
      </c>
      <c r="B153" s="9" t="s">
        <v>417</v>
      </c>
      <c r="C153" s="10" t="s">
        <v>415</v>
      </c>
      <c r="D153" s="10" t="s">
        <v>418</v>
      </c>
      <c r="E153" s="8">
        <v>1000.0</v>
      </c>
      <c r="F153" s="15">
        <v>65.0</v>
      </c>
      <c r="G153" s="13">
        <f>F153*153</f>
        <v>9945</v>
      </c>
      <c r="H153" s="18" t="s">
        <v>15</v>
      </c>
    </row>
    <row r="154" spans="1:8" outlineLevel="1">
      <c r="A154" s="18">
        <v>147</v>
      </c>
      <c r="B154" s="9" t="s">
        <v>419</v>
      </c>
      <c r="C154" s="10" t="s">
        <v>420</v>
      </c>
      <c r="D154" s="10" t="s">
        <v>421</v>
      </c>
      <c r="E154" s="8">
        <v>1000.0</v>
      </c>
      <c r="F154" s="15">
        <v>67.0</v>
      </c>
      <c r="G154" s="13">
        <f>F154*154</f>
        <v>10318</v>
      </c>
      <c r="H154" s="18" t="s">
        <v>15</v>
      </c>
    </row>
    <row r="155" spans="1:8" outlineLevel="1">
      <c r="A155" s="18">
        <v>148</v>
      </c>
      <c r="B155" s="9" t="s">
        <v>422</v>
      </c>
      <c r="C155" s="10" t="s">
        <v>423</v>
      </c>
      <c r="D155" s="10" t="s">
        <v>424</v>
      </c>
      <c r="E155" s="8">
        <v>1000.0</v>
      </c>
      <c r="F155" s="15">
        <v>73.0</v>
      </c>
      <c r="G155" s="13">
        <f>F155*155</f>
        <v>11315</v>
      </c>
      <c r="H155" s="18" t="s">
        <v>15</v>
      </c>
    </row>
    <row r="156" spans="1:8" outlineLevel="1">
      <c r="A156" s="18">
        <v>149</v>
      </c>
      <c r="B156" s="9" t="s">
        <v>425</v>
      </c>
      <c r="C156" s="10" t="s">
        <v>426</v>
      </c>
      <c r="D156" s="10" t="s">
        <v>427</v>
      </c>
      <c r="E156" s="8">
        <v>1000.0</v>
      </c>
      <c r="F156" s="15">
        <v>36.0</v>
      </c>
      <c r="G156" s="13">
        <f>F156*156</f>
        <v>5616</v>
      </c>
      <c r="H156" s="18" t="s">
        <v>15</v>
      </c>
    </row>
    <row r="157" spans="1:8" outlineLevel="1">
      <c r="A157" s="18">
        <v>150</v>
      </c>
      <c r="B157" s="9" t="s">
        <v>428</v>
      </c>
      <c r="C157" s="10" t="s">
        <v>429</v>
      </c>
      <c r="D157" s="10" t="s">
        <v>430</v>
      </c>
      <c r="E157" s="8">
        <v>1000.0</v>
      </c>
      <c r="F157" s="15">
        <v>0.0</v>
      </c>
      <c r="G157" s="13">
        <f>F157*157</f>
        <v>0</v>
      </c>
      <c r="H157" s="18" t="s">
        <v>15</v>
      </c>
    </row>
    <row r="158" spans="1:8" outlineLevel="1">
      <c r="A158" s="18">
        <v>151</v>
      </c>
      <c r="B158" s="9"/>
      <c r="C158" s="10" t="s">
        <v>431</v>
      </c>
      <c r="D158" s="10" t="s">
        <v>432</v>
      </c>
      <c r="E158" s="8">
        <v>1000.0</v>
      </c>
      <c r="F158" s="15">
        <v>0.0</v>
      </c>
      <c r="G158" s="13">
        <f>F158*158</f>
        <v>0</v>
      </c>
      <c r="H158" s="18" t="s">
        <v>15</v>
      </c>
    </row>
    <row r="159" spans="1:8" outlineLevel="1">
      <c r="A159" s="18">
        <v>152</v>
      </c>
      <c r="B159" s="9" t="s">
        <v>433</v>
      </c>
      <c r="C159" s="10" t="s">
        <v>434</v>
      </c>
      <c r="D159" s="10" t="s">
        <v>435</v>
      </c>
      <c r="E159" s="8">
        <v>1000.0</v>
      </c>
      <c r="F159" s="15">
        <v>0.0</v>
      </c>
      <c r="G159" s="13">
        <f>F159*159</f>
        <v>0</v>
      </c>
      <c r="H159" s="18" t="s">
        <v>15</v>
      </c>
    </row>
    <row r="160" spans="1:8" outlineLevel="1">
      <c r="A160" s="18">
        <v>153</v>
      </c>
      <c r="B160" s="9"/>
      <c r="C160" s="10" t="s">
        <v>434</v>
      </c>
      <c r="D160" s="10" t="s">
        <v>436</v>
      </c>
      <c r="E160" s="8">
        <v>1000.0</v>
      </c>
      <c r="F160" s="15">
        <v>0.0</v>
      </c>
      <c r="G160" s="13">
        <f>F160*160</f>
        <v>0</v>
      </c>
      <c r="H160" s="18" t="s">
        <v>15</v>
      </c>
    </row>
    <row r="161" spans="1:8" outlineLevel="1">
      <c r="A161" s="18">
        <v>154</v>
      </c>
      <c r="B161" s="9" t="s">
        <v>437</v>
      </c>
      <c r="C161" s="10" t="s">
        <v>438</v>
      </c>
      <c r="D161" s="10" t="s">
        <v>439</v>
      </c>
      <c r="E161" s="8">
        <v>1000.0</v>
      </c>
      <c r="F161" s="15">
        <v>305.0</v>
      </c>
      <c r="G161" s="13">
        <f>F161*161</f>
        <v>49105</v>
      </c>
      <c r="H161" s="18" t="s">
        <v>15</v>
      </c>
    </row>
    <row r="162" spans="1:8" outlineLevel="1">
      <c r="A162" s="18">
        <v>155</v>
      </c>
      <c r="B162" s="9" t="s">
        <v>440</v>
      </c>
      <c r="C162" s="10" t="s">
        <v>438</v>
      </c>
      <c r="D162" s="10" t="s">
        <v>441</v>
      </c>
      <c r="E162" s="8">
        <v>1000.0</v>
      </c>
      <c r="F162" s="15">
        <v>0.0</v>
      </c>
      <c r="G162" s="13">
        <f>F162*162</f>
        <v>0</v>
      </c>
      <c r="H162" s="18" t="s">
        <v>15</v>
      </c>
    </row>
    <row r="163" spans="1:8" outlineLevel="1">
      <c r="A163" s="18">
        <v>156</v>
      </c>
      <c r="B163" s="9" t="s">
        <v>442</v>
      </c>
      <c r="C163" s="10" t="s">
        <v>443</v>
      </c>
      <c r="D163" s="10" t="s">
        <v>444</v>
      </c>
      <c r="E163" s="8">
        <v>1000.0</v>
      </c>
      <c r="F163" s="15">
        <v>327.0</v>
      </c>
      <c r="G163" s="13">
        <f>F163*163</f>
        <v>53301</v>
      </c>
      <c r="H163" s="18" t="s">
        <v>15</v>
      </c>
    </row>
    <row r="164" spans="1:8" outlineLevel="1">
      <c r="A164" s="18">
        <v>157</v>
      </c>
      <c r="B164" s="9" t="s">
        <v>445</v>
      </c>
      <c r="C164" s="10" t="s">
        <v>446</v>
      </c>
      <c r="D164" s="10" t="s">
        <v>447</v>
      </c>
      <c r="E164" s="8">
        <v>1000.0</v>
      </c>
      <c r="F164" s="15">
        <v>93.0</v>
      </c>
      <c r="G164" s="13">
        <f>F164*164</f>
        <v>15252</v>
      </c>
      <c r="H164" s="18" t="s">
        <v>15</v>
      </c>
    </row>
    <row r="165" spans="1:8" outlineLevel="1">
      <c r="A165" s="18">
        <v>158</v>
      </c>
      <c r="B165" s="9" t="s">
        <v>448</v>
      </c>
      <c r="C165" s="10" t="s">
        <v>446</v>
      </c>
      <c r="D165" s="10" t="s">
        <v>449</v>
      </c>
      <c r="E165" s="8">
        <v>1000.0</v>
      </c>
      <c r="F165" s="15">
        <v>165.0</v>
      </c>
      <c r="G165" s="13">
        <f>F165*165</f>
        <v>27225</v>
      </c>
      <c r="H165" s="18" t="s">
        <v>15</v>
      </c>
    </row>
    <row r="166" spans="1:8" outlineLevel="1">
      <c r="A166" s="18">
        <v>159</v>
      </c>
      <c r="B166" s="9"/>
      <c r="C166" s="10" t="s">
        <v>450</v>
      </c>
      <c r="D166" s="10" t="s">
        <v>451</v>
      </c>
      <c r="E166" s="8">
        <v>1000.0</v>
      </c>
      <c r="F166" s="15">
        <v>0.0</v>
      </c>
      <c r="G166" s="13">
        <f>F166*166</f>
        <v>0</v>
      </c>
      <c r="H166" s="18" t="s">
        <v>15</v>
      </c>
    </row>
    <row r="167" spans="1:8" outlineLevel="1">
      <c r="A167" s="18">
        <v>160</v>
      </c>
      <c r="B167" s="9" t="s">
        <v>452</v>
      </c>
      <c r="C167" s="10" t="s">
        <v>453</v>
      </c>
      <c r="D167" s="10" t="s">
        <v>454</v>
      </c>
      <c r="E167" s="8">
        <v>1000.0</v>
      </c>
      <c r="F167" s="15">
        <v>73.0</v>
      </c>
      <c r="G167" s="13">
        <f>F167*167</f>
        <v>12191</v>
      </c>
      <c r="H167" s="18" t="s">
        <v>15</v>
      </c>
    </row>
    <row r="168" spans="1:8" outlineLevel="1">
      <c r="A168" s="18">
        <v>161</v>
      </c>
      <c r="B168" s="9" t="s">
        <v>455</v>
      </c>
      <c r="C168" s="10" t="s">
        <v>453</v>
      </c>
      <c r="D168" s="10" t="s">
        <v>456</v>
      </c>
      <c r="E168" s="8">
        <v>1000.0</v>
      </c>
      <c r="F168" s="15">
        <v>65.0</v>
      </c>
      <c r="G168" s="13">
        <f>F168*168</f>
        <v>10920</v>
      </c>
      <c r="H168" s="18" t="s">
        <v>15</v>
      </c>
    </row>
    <row r="169" spans="1:8" outlineLevel="1">
      <c r="A169" s="18">
        <v>162</v>
      </c>
      <c r="B169" s="9" t="s">
        <v>457</v>
      </c>
      <c r="C169" s="10" t="s">
        <v>458</v>
      </c>
      <c r="D169" s="10" t="s">
        <v>459</v>
      </c>
      <c r="E169" s="8">
        <v>1000.0</v>
      </c>
      <c r="F169" s="15">
        <v>132.0</v>
      </c>
      <c r="G169" s="13">
        <f>F169*169</f>
        <v>22308</v>
      </c>
      <c r="H169" s="18" t="s">
        <v>15</v>
      </c>
    </row>
    <row r="170" spans="1:8" outlineLevel="1">
      <c r="A170" s="18">
        <v>163</v>
      </c>
      <c r="B170" s="9" t="s">
        <v>460</v>
      </c>
      <c r="C170" s="10" t="s">
        <v>461</v>
      </c>
      <c r="D170" s="10" t="s">
        <v>462</v>
      </c>
      <c r="E170" s="8">
        <v>1000.0</v>
      </c>
      <c r="F170" s="15">
        <v>99.0</v>
      </c>
      <c r="G170" s="13">
        <f>F170*170</f>
        <v>16830</v>
      </c>
      <c r="H170" s="18" t="s">
        <v>15</v>
      </c>
    </row>
    <row r="171" spans="1:8" outlineLevel="1">
      <c r="A171" s="18">
        <v>164</v>
      </c>
      <c r="B171" s="9" t="s">
        <v>463</v>
      </c>
      <c r="C171" s="10" t="s">
        <v>461</v>
      </c>
      <c r="D171" s="10" t="s">
        <v>464</v>
      </c>
      <c r="E171" s="8">
        <v>1000.0</v>
      </c>
      <c r="F171" s="15">
        <v>120.0</v>
      </c>
      <c r="G171" s="13">
        <f>F171*171</f>
        <v>20520</v>
      </c>
      <c r="H171" s="18" t="s">
        <v>15</v>
      </c>
    </row>
    <row r="172" spans="1:8" outlineLevel="1">
      <c r="A172" s="18">
        <v>165</v>
      </c>
      <c r="B172" s="9" t="s">
        <v>465</v>
      </c>
      <c r="C172" s="10" t="s">
        <v>466</v>
      </c>
      <c r="D172" s="10" t="s">
        <v>467</v>
      </c>
      <c r="E172" s="8">
        <v>1000.0</v>
      </c>
      <c r="F172" s="15">
        <v>90.0</v>
      </c>
      <c r="G172" s="13">
        <f>F172*172</f>
        <v>15480</v>
      </c>
      <c r="H172" s="18" t="s">
        <v>15</v>
      </c>
    </row>
    <row r="173" spans="1:8" outlineLevel="1">
      <c r="A173" s="18">
        <v>166</v>
      </c>
      <c r="B173" s="9" t="s">
        <v>468</v>
      </c>
      <c r="C173" s="10" t="s">
        <v>469</v>
      </c>
      <c r="D173" s="10" t="s">
        <v>470</v>
      </c>
      <c r="E173" s="8">
        <v>1000.0</v>
      </c>
      <c r="F173" s="15">
        <v>75.0</v>
      </c>
      <c r="G173" s="13">
        <f>F173*173</f>
        <v>12975</v>
      </c>
      <c r="H173" s="18" t="s">
        <v>15</v>
      </c>
    </row>
    <row r="174" spans="1:8" outlineLevel="1">
      <c r="A174" s="18">
        <v>167</v>
      </c>
      <c r="B174" s="9" t="s">
        <v>471</v>
      </c>
      <c r="C174" s="10" t="s">
        <v>472</v>
      </c>
      <c r="D174" s="10" t="s">
        <v>473</v>
      </c>
      <c r="E174" s="8">
        <v>1000.0</v>
      </c>
      <c r="F174" s="15">
        <v>80.0</v>
      </c>
      <c r="G174" s="13">
        <f>F174*174</f>
        <v>13920</v>
      </c>
      <c r="H174" s="18" t="s">
        <v>15</v>
      </c>
    </row>
    <row r="175" spans="1:8" outlineLevel="1">
      <c r="A175" s="18">
        <v>168</v>
      </c>
      <c r="B175" s="9" t="s">
        <v>474</v>
      </c>
      <c r="C175" s="10" t="s">
        <v>475</v>
      </c>
      <c r="D175" s="10" t="s">
        <v>476</v>
      </c>
      <c r="E175" s="8">
        <v>1000.0</v>
      </c>
      <c r="F175" s="15">
        <v>46.0</v>
      </c>
      <c r="G175" s="13">
        <f>F175*175</f>
        <v>8050</v>
      </c>
      <c r="H175" s="18" t="s">
        <v>15</v>
      </c>
    </row>
    <row r="176" spans="1:8" outlineLevel="1">
      <c r="A176" s="18">
        <v>169</v>
      </c>
      <c r="B176" s="9" t="s">
        <v>477</v>
      </c>
      <c r="C176" s="10" t="s">
        <v>475</v>
      </c>
      <c r="D176" s="10" t="s">
        <v>478</v>
      </c>
      <c r="E176" s="8">
        <v>1000.0</v>
      </c>
      <c r="F176" s="15">
        <v>78.0</v>
      </c>
      <c r="G176" s="13">
        <f>F176*176</f>
        <v>13728</v>
      </c>
      <c r="H176" s="18" t="s">
        <v>15</v>
      </c>
    </row>
    <row r="177" spans="1:8" outlineLevel="1">
      <c r="A177" s="18">
        <v>170</v>
      </c>
      <c r="B177" s="9" t="s">
        <v>479</v>
      </c>
      <c r="C177" s="10" t="s">
        <v>480</v>
      </c>
      <c r="D177" s="10" t="s">
        <v>481</v>
      </c>
      <c r="E177" s="8">
        <v>1000.0</v>
      </c>
      <c r="F177" s="15">
        <v>53.0</v>
      </c>
      <c r="G177" s="13">
        <f>F177*177</f>
        <v>9381</v>
      </c>
      <c r="H177" s="18" t="s">
        <v>15</v>
      </c>
    </row>
    <row r="178" spans="1:8" outlineLevel="1">
      <c r="A178" s="18">
        <v>171</v>
      </c>
      <c r="B178" s="9" t="s">
        <v>482</v>
      </c>
      <c r="C178" s="10" t="s">
        <v>483</v>
      </c>
      <c r="D178" s="10" t="s">
        <v>484</v>
      </c>
      <c r="E178" s="8">
        <v>1000.0</v>
      </c>
      <c r="F178" s="15">
        <v>97.0</v>
      </c>
      <c r="G178" s="13">
        <f>F178*178</f>
        <v>17266</v>
      </c>
      <c r="H178" s="18" t="s">
        <v>15</v>
      </c>
    </row>
    <row r="179" spans="1:8" outlineLevel="1">
      <c r="A179" s="18">
        <v>172</v>
      </c>
      <c r="B179" s="9" t="s">
        <v>485</v>
      </c>
      <c r="C179" s="10" t="s">
        <v>486</v>
      </c>
      <c r="D179" s="10" t="s">
        <v>487</v>
      </c>
      <c r="E179" s="8">
        <v>1000.0</v>
      </c>
      <c r="F179" s="15">
        <v>362.0</v>
      </c>
      <c r="G179" s="13">
        <f>F179*179</f>
        <v>64798</v>
      </c>
      <c r="H179" s="18" t="s">
        <v>15</v>
      </c>
    </row>
    <row r="180" spans="1:8" outlineLevel="1">
      <c r="A180" s="18">
        <v>173</v>
      </c>
      <c r="B180" s="9" t="s">
        <v>488</v>
      </c>
      <c r="C180" s="10" t="s">
        <v>489</v>
      </c>
      <c r="D180" s="10" t="s">
        <v>490</v>
      </c>
      <c r="E180" s="8">
        <v>1000.0</v>
      </c>
      <c r="F180" s="15">
        <v>217.0</v>
      </c>
      <c r="G180" s="13">
        <f>F180*180</f>
        <v>39060</v>
      </c>
      <c r="H180" s="18" t="s">
        <v>15</v>
      </c>
    </row>
    <row r="181" spans="1:8" outlineLevel="1">
      <c r="A181" s="18">
        <v>174</v>
      </c>
      <c r="B181" s="9" t="s">
        <v>491</v>
      </c>
      <c r="C181" s="10" t="s">
        <v>492</v>
      </c>
      <c r="D181" s="10" t="s">
        <v>493</v>
      </c>
      <c r="E181" s="8">
        <v>1000.0</v>
      </c>
      <c r="F181" s="15">
        <v>0.0</v>
      </c>
      <c r="G181" s="13">
        <f>F181*181</f>
        <v>0</v>
      </c>
      <c r="H181" s="18" t="s">
        <v>15</v>
      </c>
    </row>
    <row r="182" spans="1:8" outlineLevel="1">
      <c r="A182" s="18">
        <v>175</v>
      </c>
      <c r="B182" s="9"/>
      <c r="C182" s="10" t="s">
        <v>494</v>
      </c>
      <c r="D182" s="10" t="s">
        <v>495</v>
      </c>
      <c r="E182" s="8">
        <v>1000.0</v>
      </c>
      <c r="F182" s="15">
        <v>0.0</v>
      </c>
      <c r="G182" s="13">
        <f>F182*182</f>
        <v>0</v>
      </c>
      <c r="H182" s="18" t="s">
        <v>15</v>
      </c>
    </row>
    <row r="183" spans="1:8" outlineLevel="1">
      <c r="A183" s="18">
        <v>176</v>
      </c>
      <c r="B183" s="9" t="s">
        <v>496</v>
      </c>
      <c r="C183" s="10" t="s">
        <v>497</v>
      </c>
      <c r="D183" s="10" t="s">
        <v>498</v>
      </c>
      <c r="E183" s="8">
        <v>1000.0</v>
      </c>
      <c r="F183" s="15">
        <v>59.0</v>
      </c>
      <c r="G183" s="13">
        <f>F183*183</f>
        <v>10797</v>
      </c>
      <c r="H183" s="18" t="s">
        <v>15</v>
      </c>
    </row>
    <row r="184" spans="1:8" outlineLevel="1">
      <c r="A184" s="18">
        <v>177</v>
      </c>
      <c r="B184" s="9" t="s">
        <v>499</v>
      </c>
      <c r="C184" s="10" t="s">
        <v>500</v>
      </c>
      <c r="D184" s="10" t="s">
        <v>501</v>
      </c>
      <c r="E184" s="8">
        <v>1000.0</v>
      </c>
      <c r="F184" s="15">
        <v>51.0</v>
      </c>
      <c r="G184" s="13">
        <f>F184*184</f>
        <v>9384</v>
      </c>
      <c r="H184" s="18" t="s">
        <v>15</v>
      </c>
    </row>
    <row r="185" spans="1:8" outlineLevel="1">
      <c r="A185" s="18">
        <v>178</v>
      </c>
      <c r="B185" s="9" t="s">
        <v>502</v>
      </c>
      <c r="C185" s="10" t="s">
        <v>503</v>
      </c>
      <c r="D185" s="10" t="s">
        <v>504</v>
      </c>
      <c r="E185" s="8">
        <v>1000.0</v>
      </c>
      <c r="F185" s="15">
        <v>92.0</v>
      </c>
      <c r="G185" s="13">
        <f>F185*185</f>
        <v>17020</v>
      </c>
      <c r="H185" s="18" t="s">
        <v>15</v>
      </c>
    </row>
    <row r="186" spans="1:8" outlineLevel="1">
      <c r="A186" s="18">
        <v>179</v>
      </c>
      <c r="B186" s="9" t="s">
        <v>505</v>
      </c>
      <c r="C186" s="10" t="s">
        <v>506</v>
      </c>
      <c r="D186" s="10" t="s">
        <v>507</v>
      </c>
      <c r="E186" s="8">
        <v>1000.0</v>
      </c>
      <c r="F186" s="15">
        <v>53.0</v>
      </c>
      <c r="G186" s="13">
        <f>F186*186</f>
        <v>9858</v>
      </c>
      <c r="H186" s="18" t="s">
        <v>15</v>
      </c>
    </row>
    <row r="187" spans="1:8" outlineLevel="1">
      <c r="A187" s="18">
        <v>180</v>
      </c>
      <c r="B187" s="9"/>
      <c r="C187" s="10" t="s">
        <v>508</v>
      </c>
      <c r="D187" s="10" t="s">
        <v>509</v>
      </c>
      <c r="E187" s="8">
        <v>1000.0</v>
      </c>
      <c r="F187" s="15">
        <v>69.0</v>
      </c>
      <c r="G187" s="13">
        <f>F187*187</f>
        <v>12903</v>
      </c>
      <c r="H187" s="18" t="s">
        <v>15</v>
      </c>
    </row>
    <row r="188" spans="1:8" outlineLevel="1">
      <c r="A188" s="18">
        <v>181</v>
      </c>
      <c r="B188" s="9" t="s">
        <v>510</v>
      </c>
      <c r="C188" s="10" t="s">
        <v>511</v>
      </c>
      <c r="D188" s="10" t="s">
        <v>512</v>
      </c>
      <c r="E188" s="8">
        <v>1000.0</v>
      </c>
      <c r="F188" s="15">
        <v>19651.0</v>
      </c>
      <c r="G188" s="13">
        <f>F188*188</f>
        <v>3694388</v>
      </c>
      <c r="H188" s="18" t="s">
        <v>15</v>
      </c>
    </row>
    <row r="189" spans="1:8" outlineLevel="1">
      <c r="A189" s="18">
        <v>182</v>
      </c>
      <c r="B189" s="9" t="s">
        <v>513</v>
      </c>
      <c r="C189" s="10" t="s">
        <v>514</v>
      </c>
      <c r="D189" s="10" t="s">
        <v>515</v>
      </c>
      <c r="E189" s="8">
        <v>1000.0</v>
      </c>
      <c r="F189" s="15">
        <v>118.0</v>
      </c>
      <c r="G189" s="13">
        <f>F189*189</f>
        <v>22302</v>
      </c>
      <c r="H189" s="18" t="s">
        <v>15</v>
      </c>
    </row>
    <row r="190" spans="1:8" outlineLevel="1">
      <c r="A190" s="18">
        <v>183</v>
      </c>
      <c r="B190" s="9" t="s">
        <v>516</v>
      </c>
      <c r="C190" s="10" t="s">
        <v>517</v>
      </c>
      <c r="D190" s="10" t="s">
        <v>518</v>
      </c>
      <c r="E190" s="8">
        <v>1000.0</v>
      </c>
      <c r="F190" s="15">
        <v>82.0</v>
      </c>
      <c r="G190" s="13">
        <f>F190*190</f>
        <v>15580</v>
      </c>
      <c r="H190" s="18" t="s">
        <v>15</v>
      </c>
    </row>
    <row r="191" spans="1:8" outlineLevel="1">
      <c r="A191" s="18">
        <v>184</v>
      </c>
      <c r="B191" s="9" t="s">
        <v>519</v>
      </c>
      <c r="C191" s="10" t="s">
        <v>520</v>
      </c>
      <c r="D191" s="10" t="s">
        <v>521</v>
      </c>
      <c r="E191" s="8">
        <v>1000.0</v>
      </c>
      <c r="F191" s="15">
        <v>70.0</v>
      </c>
      <c r="G191" s="13">
        <f>F191*191</f>
        <v>13370</v>
      </c>
      <c r="H191" s="18" t="s">
        <v>15</v>
      </c>
    </row>
    <row r="192" spans="1:8" outlineLevel="1">
      <c r="A192" s="18">
        <v>185</v>
      </c>
      <c r="B192" s="9" t="s">
        <v>522</v>
      </c>
      <c r="C192" s="10" t="s">
        <v>523</v>
      </c>
      <c r="D192" s="10" t="s">
        <v>524</v>
      </c>
      <c r="E192" s="8">
        <v>1000.0</v>
      </c>
      <c r="F192" s="15">
        <v>56.0</v>
      </c>
      <c r="G192" s="13">
        <f>F192*192</f>
        <v>10752</v>
      </c>
      <c r="H192" s="18" t="s">
        <v>15</v>
      </c>
    </row>
    <row r="193" spans="1:8" outlineLevel="1">
      <c r="A193" s="18">
        <v>186</v>
      </c>
      <c r="B193" s="9" t="s">
        <v>525</v>
      </c>
      <c r="C193" s="10" t="s">
        <v>526</v>
      </c>
      <c r="D193" s="10" t="s">
        <v>527</v>
      </c>
      <c r="E193" s="8">
        <v>1000.0</v>
      </c>
      <c r="F193" s="15">
        <v>47.0</v>
      </c>
      <c r="G193" s="13">
        <f>F193*193</f>
        <v>9071</v>
      </c>
      <c r="H193" s="18" t="s">
        <v>15</v>
      </c>
    </row>
    <row r="194" spans="1:8" outlineLevel="1">
      <c r="A194" s="18">
        <v>187</v>
      </c>
      <c r="B194" s="9" t="s">
        <v>528</v>
      </c>
      <c r="C194" s="10" t="s">
        <v>529</v>
      </c>
      <c r="D194" s="10" t="s">
        <v>530</v>
      </c>
      <c r="E194" s="8">
        <v>1000.0</v>
      </c>
      <c r="F194" s="15">
        <v>59.0</v>
      </c>
      <c r="G194" s="13">
        <f>F194*194</f>
        <v>11446</v>
      </c>
      <c r="H194" s="18" t="s">
        <v>15</v>
      </c>
    </row>
    <row r="195" spans="1:8" outlineLevel="1">
      <c r="A195" s="18">
        <v>188</v>
      </c>
      <c r="B195" s="9" t="s">
        <v>531</v>
      </c>
      <c r="C195" s="10" t="s">
        <v>529</v>
      </c>
      <c r="D195" s="10" t="s">
        <v>532</v>
      </c>
      <c r="E195" s="8">
        <v>1000.0</v>
      </c>
      <c r="F195" s="15">
        <v>117.0</v>
      </c>
      <c r="G195" s="13">
        <f>F195*195</f>
        <v>22815</v>
      </c>
      <c r="H195" s="18" t="s">
        <v>15</v>
      </c>
    </row>
    <row r="196" spans="1:8" outlineLevel="1">
      <c r="A196" s="18">
        <v>189</v>
      </c>
      <c r="B196" s="9" t="s">
        <v>533</v>
      </c>
      <c r="C196" s="10" t="s">
        <v>534</v>
      </c>
      <c r="D196" s="10" t="s">
        <v>535</v>
      </c>
      <c r="E196" s="8">
        <v>1000.0</v>
      </c>
      <c r="F196" s="15">
        <v>67.0</v>
      </c>
      <c r="G196" s="13">
        <f>F196*196</f>
        <v>13132</v>
      </c>
      <c r="H196" s="18" t="s">
        <v>15</v>
      </c>
    </row>
    <row r="197" spans="1:8" outlineLevel="1">
      <c r="A197" s="18">
        <v>190</v>
      </c>
      <c r="B197" s="9" t="s">
        <v>536</v>
      </c>
      <c r="C197" s="10" t="s">
        <v>537</v>
      </c>
      <c r="D197" s="10" t="s">
        <v>538</v>
      </c>
      <c r="E197" s="8">
        <v>1000.0</v>
      </c>
      <c r="F197" s="15">
        <v>36.0</v>
      </c>
      <c r="G197" s="13">
        <f>F197*197</f>
        <v>7092</v>
      </c>
      <c r="H197" s="18" t="s">
        <v>15</v>
      </c>
    </row>
    <row r="198" spans="1:8" outlineLevel="1">
      <c r="A198" s="18">
        <v>191</v>
      </c>
      <c r="B198" s="9" t="s">
        <v>539</v>
      </c>
      <c r="C198" s="10" t="s">
        <v>540</v>
      </c>
      <c r="D198" s="10" t="s">
        <v>541</v>
      </c>
      <c r="E198" s="8">
        <v>1000.0</v>
      </c>
      <c r="F198" s="15">
        <v>35.0</v>
      </c>
      <c r="G198" s="13">
        <f>F198*198</f>
        <v>6930</v>
      </c>
      <c r="H198" s="18" t="s">
        <v>15</v>
      </c>
    </row>
    <row r="199" spans="1:8" outlineLevel="1">
      <c r="A199" s="18">
        <v>192</v>
      </c>
      <c r="B199" s="9" t="s">
        <v>542</v>
      </c>
      <c r="C199" s="10" t="s">
        <v>543</v>
      </c>
      <c r="D199" s="10" t="s">
        <v>544</v>
      </c>
      <c r="E199" s="8">
        <v>1000.0</v>
      </c>
      <c r="F199" s="15">
        <v>0.0</v>
      </c>
      <c r="G199" s="13">
        <f>F199*199</f>
        <v>0</v>
      </c>
      <c r="H199" s="18" t="s">
        <v>15</v>
      </c>
    </row>
    <row r="200" spans="1:8" outlineLevel="1">
      <c r="A200" s="18">
        <v>193</v>
      </c>
      <c r="B200" s="9" t="s">
        <v>545</v>
      </c>
      <c r="C200" s="10" t="s">
        <v>546</v>
      </c>
      <c r="D200" s="10" t="s">
        <v>547</v>
      </c>
      <c r="E200" s="8">
        <v>1000.0</v>
      </c>
      <c r="F200" s="15">
        <v>84.0</v>
      </c>
      <c r="G200" s="13">
        <f>F200*200</f>
        <v>16800</v>
      </c>
      <c r="H200" s="18" t="s">
        <v>15</v>
      </c>
    </row>
    <row r="201" spans="1:8" outlineLevel="1">
      <c r="A201" s="18">
        <v>194</v>
      </c>
      <c r="B201" s="9" t="s">
        <v>542</v>
      </c>
      <c r="C201" s="10" t="s">
        <v>548</v>
      </c>
      <c r="D201" s="10" t="s">
        <v>549</v>
      </c>
      <c r="E201" s="8">
        <v>1000.0</v>
      </c>
      <c r="F201" s="15">
        <v>78.0</v>
      </c>
      <c r="G201" s="13">
        <f>F201*201</f>
        <v>15678</v>
      </c>
      <c r="H201" s="18" t="s">
        <v>15</v>
      </c>
    </row>
    <row r="202" spans="1:8" outlineLevel="1">
      <c r="A202" s="18">
        <v>195</v>
      </c>
      <c r="B202" s="9" t="s">
        <v>550</v>
      </c>
      <c r="C202" s="10" t="s">
        <v>551</v>
      </c>
      <c r="D202" s="10" t="s">
        <v>552</v>
      </c>
      <c r="E202" s="8">
        <v>1000.0</v>
      </c>
      <c r="F202" s="15">
        <v>3202.0</v>
      </c>
      <c r="G202" s="13">
        <f>F202*202</f>
        <v>646804</v>
      </c>
      <c r="H202" s="18" t="s">
        <v>15</v>
      </c>
    </row>
    <row r="203" spans="1:8" outlineLevel="1">
      <c r="A203" s="18">
        <v>196</v>
      </c>
      <c r="B203" s="9" t="s">
        <v>553</v>
      </c>
      <c r="C203" s="10" t="s">
        <v>554</v>
      </c>
      <c r="D203" s="10" t="s">
        <v>555</v>
      </c>
      <c r="E203" s="8">
        <v>1000.0</v>
      </c>
      <c r="F203" s="15">
        <v>46.0</v>
      </c>
      <c r="G203" s="13">
        <f>F203*203</f>
        <v>9338</v>
      </c>
      <c r="H203" s="18" t="s">
        <v>15</v>
      </c>
    </row>
    <row r="204" spans="1:8" outlineLevel="1">
      <c r="A204" s="18">
        <v>197</v>
      </c>
      <c r="B204" s="9" t="s">
        <v>556</v>
      </c>
      <c r="C204" s="10" t="s">
        <v>554</v>
      </c>
      <c r="D204" s="10" t="s">
        <v>557</v>
      </c>
      <c r="E204" s="8">
        <v>1000.0</v>
      </c>
      <c r="F204" s="15">
        <v>35.0</v>
      </c>
      <c r="G204" s="13">
        <f>F204*204</f>
        <v>7140</v>
      </c>
      <c r="H204" s="18" t="s">
        <v>15</v>
      </c>
    </row>
    <row r="205" spans="1:8" outlineLevel="1">
      <c r="A205" s="18">
        <v>198</v>
      </c>
      <c r="B205" s="9" t="s">
        <v>558</v>
      </c>
      <c r="C205" s="10" t="s">
        <v>559</v>
      </c>
      <c r="D205" s="10" t="s">
        <v>560</v>
      </c>
      <c r="E205" s="8">
        <v>1000.0</v>
      </c>
      <c r="F205" s="15">
        <v>73.0</v>
      </c>
      <c r="G205" s="13">
        <f>F205*205</f>
        <v>14965</v>
      </c>
      <c r="H205" s="18" t="s">
        <v>15</v>
      </c>
    </row>
    <row r="206" spans="1:8" outlineLevel="1">
      <c r="A206" s="18">
        <v>199</v>
      </c>
      <c r="B206" s="9" t="s">
        <v>561</v>
      </c>
      <c r="C206" s="10" t="s">
        <v>559</v>
      </c>
      <c r="D206" s="10" t="s">
        <v>562</v>
      </c>
      <c r="E206" s="8">
        <v>1000.0</v>
      </c>
      <c r="F206" s="15">
        <v>6689.0</v>
      </c>
      <c r="G206" s="13">
        <f>F206*206</f>
        <v>1377934</v>
      </c>
      <c r="H206" s="18" t="s">
        <v>15</v>
      </c>
    </row>
    <row r="207" spans="1:8" outlineLevel="1">
      <c r="A207" s="18">
        <v>200</v>
      </c>
      <c r="B207" s="9" t="s">
        <v>563</v>
      </c>
      <c r="C207" s="10" t="s">
        <v>564</v>
      </c>
      <c r="D207" s="10" t="s">
        <v>565</v>
      </c>
      <c r="E207" s="8">
        <v>1000.0</v>
      </c>
      <c r="F207" s="15">
        <v>38.0</v>
      </c>
      <c r="G207" s="13">
        <f>F207*207</f>
        <v>7866</v>
      </c>
      <c r="H207" s="18" t="s">
        <v>15</v>
      </c>
    </row>
    <row r="208" spans="1:8" outlineLevel="1">
      <c r="A208" s="18">
        <v>201</v>
      </c>
      <c r="B208" s="9" t="s">
        <v>566</v>
      </c>
      <c r="C208" s="10" t="s">
        <v>567</v>
      </c>
      <c r="D208" s="10" t="s">
        <v>568</v>
      </c>
      <c r="E208" s="8">
        <v>1000.0</v>
      </c>
      <c r="F208" s="15">
        <v>57.0</v>
      </c>
      <c r="G208" s="13">
        <f>F208*208</f>
        <v>11856</v>
      </c>
      <c r="H208" s="18" t="s">
        <v>15</v>
      </c>
    </row>
    <row r="209" spans="1:8" outlineLevel="1">
      <c r="A209" s="18">
        <v>202</v>
      </c>
      <c r="B209" s="9" t="s">
        <v>569</v>
      </c>
      <c r="C209" s="10" t="s">
        <v>570</v>
      </c>
      <c r="D209" s="10" t="s">
        <v>571</v>
      </c>
      <c r="E209" s="8">
        <v>1000.0</v>
      </c>
      <c r="F209" s="15">
        <v>0.0</v>
      </c>
      <c r="G209" s="13">
        <f>F209*209</f>
        <v>0</v>
      </c>
      <c r="H209" s="18" t="s">
        <v>15</v>
      </c>
    </row>
    <row r="210" spans="1:8" outlineLevel="1">
      <c r="A210" s="18">
        <v>203</v>
      </c>
      <c r="B210" s="9" t="s">
        <v>572</v>
      </c>
      <c r="C210" s="10" t="s">
        <v>573</v>
      </c>
      <c r="D210" s="10" t="s">
        <v>574</v>
      </c>
      <c r="E210" s="8">
        <v>1000.0</v>
      </c>
      <c r="F210" s="15">
        <v>85.0</v>
      </c>
      <c r="G210" s="13">
        <f>F210*210</f>
        <v>17850</v>
      </c>
      <c r="H210" s="18" t="s">
        <v>15</v>
      </c>
    </row>
    <row r="211" spans="1:8" outlineLevel="1">
      <c r="A211" s="18">
        <v>204</v>
      </c>
      <c r="B211" s="9" t="s">
        <v>575</v>
      </c>
      <c r="C211" s="10" t="s">
        <v>576</v>
      </c>
      <c r="D211" s="10" t="s">
        <v>577</v>
      </c>
      <c r="E211" s="8">
        <v>1000.0</v>
      </c>
      <c r="F211" s="15">
        <v>108.0</v>
      </c>
      <c r="G211" s="13">
        <f>F211*211</f>
        <v>22788</v>
      </c>
      <c r="H211" s="18" t="s">
        <v>15</v>
      </c>
    </row>
    <row r="212" spans="1:8" outlineLevel="1">
      <c r="A212" s="18">
        <v>205</v>
      </c>
      <c r="B212" s="9" t="s">
        <v>578</v>
      </c>
      <c r="C212" s="10" t="s">
        <v>579</v>
      </c>
      <c r="D212" s="10" t="s">
        <v>580</v>
      </c>
      <c r="E212" s="8">
        <v>1000.0</v>
      </c>
      <c r="F212" s="15">
        <v>88.0</v>
      </c>
      <c r="G212" s="13">
        <f>F212*212</f>
        <v>18656</v>
      </c>
      <c r="H212" s="18" t="s">
        <v>15</v>
      </c>
    </row>
    <row r="213" spans="1:8" outlineLevel="1">
      <c r="A213" s="18">
        <v>206</v>
      </c>
      <c r="B213" s="9" t="s">
        <v>581</v>
      </c>
      <c r="C213" s="10" t="s">
        <v>579</v>
      </c>
      <c r="D213" s="10" t="s">
        <v>582</v>
      </c>
      <c r="E213" s="8">
        <v>1000.0</v>
      </c>
      <c r="F213" s="15">
        <v>151.0</v>
      </c>
      <c r="G213" s="13">
        <f>F213*213</f>
        <v>32163</v>
      </c>
      <c r="H213" s="18" t="s">
        <v>15</v>
      </c>
    </row>
    <row r="214" spans="1:8" outlineLevel="1">
      <c r="A214" s="18">
        <v>207</v>
      </c>
      <c r="B214" s="9" t="s">
        <v>583</v>
      </c>
      <c r="C214" s="10" t="s">
        <v>584</v>
      </c>
      <c r="D214" s="10" t="s">
        <v>585</v>
      </c>
      <c r="E214" s="8">
        <v>1000.0</v>
      </c>
      <c r="F214" s="15">
        <v>90.0</v>
      </c>
      <c r="G214" s="13">
        <f>F214*214</f>
        <v>19260</v>
      </c>
      <c r="H214" s="18" t="s">
        <v>15</v>
      </c>
    </row>
    <row r="215" spans="1:8" outlineLevel="1">
      <c r="A215" s="18">
        <v>208</v>
      </c>
      <c r="B215" s="9" t="s">
        <v>586</v>
      </c>
      <c r="C215" s="10" t="s">
        <v>587</v>
      </c>
      <c r="D215" s="10" t="s">
        <v>588</v>
      </c>
      <c r="E215" s="8">
        <v>1000.0</v>
      </c>
      <c r="F215" s="15">
        <v>100.0</v>
      </c>
      <c r="G215" s="13">
        <f>F215*215</f>
        <v>21500</v>
      </c>
      <c r="H215" s="18" t="s">
        <v>15</v>
      </c>
    </row>
    <row r="216" spans="1:8" outlineLevel="1">
      <c r="A216" s="18">
        <v>209</v>
      </c>
      <c r="B216" s="9" t="s">
        <v>589</v>
      </c>
      <c r="C216" s="10" t="s">
        <v>590</v>
      </c>
      <c r="D216" s="10" t="s">
        <v>591</v>
      </c>
      <c r="E216" s="8">
        <v>1000.0</v>
      </c>
      <c r="F216" s="15">
        <v>0.0</v>
      </c>
      <c r="G216" s="13">
        <f>F216*216</f>
        <v>0</v>
      </c>
      <c r="H216" s="18" t="s">
        <v>15</v>
      </c>
    </row>
    <row r="217" spans="1:8" outlineLevel="1">
      <c r="A217" s="18">
        <v>210</v>
      </c>
      <c r="B217" s="9" t="s">
        <v>592</v>
      </c>
      <c r="C217" s="10" t="s">
        <v>593</v>
      </c>
      <c r="D217" s="10" t="s">
        <v>594</v>
      </c>
      <c r="E217" s="8">
        <v>1000.0</v>
      </c>
      <c r="F217" s="15">
        <v>38.0</v>
      </c>
      <c r="G217" s="13">
        <f>F217*217</f>
        <v>8246</v>
      </c>
      <c r="H217" s="18" t="s">
        <v>15</v>
      </c>
    </row>
    <row r="218" spans="1:8" outlineLevel="1">
      <c r="A218" s="18">
        <v>211</v>
      </c>
      <c r="B218" s="9" t="s">
        <v>595</v>
      </c>
      <c r="C218" s="10" t="s">
        <v>596</v>
      </c>
      <c r="D218" s="10" t="s">
        <v>597</v>
      </c>
      <c r="E218" s="8">
        <v>1000.0</v>
      </c>
      <c r="F218" s="15">
        <v>54.0</v>
      </c>
      <c r="G218" s="13">
        <f>F218*218</f>
        <v>11772</v>
      </c>
      <c r="H218" s="18" t="s">
        <v>15</v>
      </c>
    </row>
    <row r="219" spans="1:8" outlineLevel="1">
      <c r="A219" s="18">
        <v>212</v>
      </c>
      <c r="B219" s="9" t="s">
        <v>598</v>
      </c>
      <c r="C219" s="10" t="s">
        <v>596</v>
      </c>
      <c r="D219" s="10" t="s">
        <v>599</v>
      </c>
      <c r="E219" s="8">
        <v>1000.0</v>
      </c>
      <c r="F219" s="15">
        <v>91.0</v>
      </c>
      <c r="G219" s="13">
        <f>F219*219</f>
        <v>19929</v>
      </c>
      <c r="H219" s="18" t="s">
        <v>15</v>
      </c>
    </row>
    <row r="220" spans="1:8" outlineLevel="1">
      <c r="A220" s="18">
        <v>213</v>
      </c>
      <c r="B220" s="9" t="s">
        <v>291</v>
      </c>
      <c r="C220" s="10" t="s">
        <v>600</v>
      </c>
      <c r="D220" s="10" t="s">
        <v>601</v>
      </c>
      <c r="E220" s="8">
        <v>1000.0</v>
      </c>
      <c r="F220" s="15">
        <v>0.0</v>
      </c>
      <c r="G220" s="13">
        <f>F220*220</f>
        <v>0</v>
      </c>
      <c r="H220" s="18" t="s">
        <v>15</v>
      </c>
    </row>
    <row r="221" spans="1:8" outlineLevel="1">
      <c r="A221" s="18">
        <v>214</v>
      </c>
      <c r="B221" s="9" t="s">
        <v>602</v>
      </c>
      <c r="C221" s="10" t="s">
        <v>603</v>
      </c>
      <c r="D221" s="10" t="s">
        <v>604</v>
      </c>
      <c r="E221" s="8">
        <v>1000.0</v>
      </c>
      <c r="F221" s="15">
        <v>0.0</v>
      </c>
      <c r="G221" s="13">
        <f>F221*221</f>
        <v>0</v>
      </c>
      <c r="H221" s="18" t="s">
        <v>15</v>
      </c>
    </row>
    <row r="222" spans="1:8" outlineLevel="1">
      <c r="A222" s="18">
        <v>215</v>
      </c>
      <c r="B222" s="9" t="s">
        <v>605</v>
      </c>
      <c r="C222" s="10" t="s">
        <v>606</v>
      </c>
      <c r="D222" s="10" t="s">
        <v>607</v>
      </c>
      <c r="E222" s="8">
        <v>1000.0</v>
      </c>
      <c r="F222" s="15">
        <v>106.0</v>
      </c>
      <c r="G222" s="13">
        <f>F222*222</f>
        <v>23532</v>
      </c>
      <c r="H222" s="18" t="s">
        <v>15</v>
      </c>
    </row>
    <row r="223" spans="1:8" outlineLevel="1">
      <c r="A223" s="18">
        <v>216</v>
      </c>
      <c r="B223" s="9" t="s">
        <v>608</v>
      </c>
      <c r="C223" s="10" t="s">
        <v>606</v>
      </c>
      <c r="D223" s="10" t="s">
        <v>609</v>
      </c>
      <c r="E223" s="8">
        <v>1000.0</v>
      </c>
      <c r="F223" s="15">
        <v>108.0</v>
      </c>
      <c r="G223" s="13">
        <f>F223*223</f>
        <v>24084</v>
      </c>
      <c r="H223" s="18" t="s">
        <v>15</v>
      </c>
    </row>
    <row r="224" spans="1:8" outlineLevel="1">
      <c r="A224" s="18">
        <v>217</v>
      </c>
      <c r="B224" s="9" t="s">
        <v>610</v>
      </c>
      <c r="C224" s="10" t="s">
        <v>611</v>
      </c>
      <c r="D224" s="10" t="s">
        <v>612</v>
      </c>
      <c r="E224" s="8">
        <v>1000.0</v>
      </c>
      <c r="F224" s="15">
        <v>53.0</v>
      </c>
      <c r="G224" s="13">
        <f>F224*224</f>
        <v>11872</v>
      </c>
      <c r="H224" s="18" t="s">
        <v>15</v>
      </c>
    </row>
    <row r="225" spans="1:8" outlineLevel="1">
      <c r="A225" s="18">
        <v>218</v>
      </c>
      <c r="B225" s="9" t="s">
        <v>613</v>
      </c>
      <c r="C225" s="10" t="s">
        <v>611</v>
      </c>
      <c r="D225" s="10" t="s">
        <v>614</v>
      </c>
      <c r="E225" s="8">
        <v>1000.0</v>
      </c>
      <c r="F225" s="15">
        <v>52.0</v>
      </c>
      <c r="G225" s="13">
        <f>F225*225</f>
        <v>11700</v>
      </c>
      <c r="H225" s="18" t="s">
        <v>15</v>
      </c>
    </row>
    <row r="226" spans="1:8" outlineLevel="1">
      <c r="A226" s="18">
        <v>219</v>
      </c>
      <c r="B226" s="9" t="s">
        <v>615</v>
      </c>
      <c r="C226" s="10" t="s">
        <v>616</v>
      </c>
      <c r="D226" s="10" t="s">
        <v>617</v>
      </c>
      <c r="E226" s="8">
        <v>1000.0</v>
      </c>
      <c r="F226" s="15">
        <v>61.0</v>
      </c>
      <c r="G226" s="13">
        <f>F226*226</f>
        <v>13786</v>
      </c>
      <c r="H226" s="18" t="s">
        <v>15</v>
      </c>
    </row>
    <row r="227" spans="1:8" outlineLevel="1">
      <c r="A227" s="18">
        <v>220</v>
      </c>
      <c r="B227" s="9" t="s">
        <v>618</v>
      </c>
      <c r="C227" s="10" t="s">
        <v>619</v>
      </c>
      <c r="D227" s="10" t="s">
        <v>620</v>
      </c>
      <c r="E227" s="8">
        <v>1000.0</v>
      </c>
      <c r="F227" s="15">
        <v>46.0</v>
      </c>
      <c r="G227" s="13">
        <f>F227*227</f>
        <v>10442</v>
      </c>
      <c r="H227" s="18" t="s">
        <v>15</v>
      </c>
    </row>
    <row r="228" spans="1:8" outlineLevel="1">
      <c r="A228" s="18">
        <v>221</v>
      </c>
      <c r="B228" s="9" t="s">
        <v>621</v>
      </c>
      <c r="C228" s="10" t="s">
        <v>622</v>
      </c>
      <c r="D228" s="10" t="s">
        <v>623</v>
      </c>
      <c r="E228" s="8">
        <v>1000.0</v>
      </c>
      <c r="F228" s="15">
        <v>91.0</v>
      </c>
      <c r="G228" s="13">
        <f>F228*228</f>
        <v>20748</v>
      </c>
      <c r="H228" s="18" t="s">
        <v>15</v>
      </c>
    </row>
    <row r="229" spans="1:8" outlineLevel="1">
      <c r="A229" s="18">
        <v>222</v>
      </c>
      <c r="B229" s="9" t="s">
        <v>624</v>
      </c>
      <c r="C229" s="10" t="s">
        <v>625</v>
      </c>
      <c r="D229" s="10" t="s">
        <v>626</v>
      </c>
      <c r="E229" s="8">
        <v>1000.0</v>
      </c>
      <c r="F229" s="15">
        <v>38.0</v>
      </c>
      <c r="G229" s="13">
        <f>F229*229</f>
        <v>8702</v>
      </c>
      <c r="H229" s="18" t="s">
        <v>15</v>
      </c>
    </row>
    <row r="230" spans="1:8" outlineLevel="1">
      <c r="A230" s="18">
        <v>223</v>
      </c>
      <c r="B230" s="9" t="s">
        <v>627</v>
      </c>
      <c r="C230" s="10" t="s">
        <v>628</v>
      </c>
      <c r="D230" s="10" t="s">
        <v>629</v>
      </c>
      <c r="E230" s="8">
        <v>1000.0</v>
      </c>
      <c r="F230" s="15">
        <v>175.0</v>
      </c>
      <c r="G230" s="13">
        <f>F230*230</f>
        <v>40250</v>
      </c>
      <c r="H230" s="18" t="s">
        <v>15</v>
      </c>
    </row>
    <row r="231" spans="1:8" outlineLevel="1">
      <c r="A231" s="18">
        <v>224</v>
      </c>
      <c r="B231" s="9" t="s">
        <v>630</v>
      </c>
      <c r="C231" s="10" t="s">
        <v>628</v>
      </c>
      <c r="D231" s="10" t="s">
        <v>631</v>
      </c>
      <c r="E231" s="8">
        <v>1000.0</v>
      </c>
      <c r="F231" s="15">
        <v>152.0</v>
      </c>
      <c r="G231" s="13">
        <f>F231*231</f>
        <v>35112</v>
      </c>
      <c r="H231" s="18" t="s">
        <v>15</v>
      </c>
    </row>
    <row r="232" spans="1:8" outlineLevel="1">
      <c r="A232" s="18">
        <v>225</v>
      </c>
      <c r="B232" s="9" t="s">
        <v>632</v>
      </c>
      <c r="C232" s="10" t="s">
        <v>633</v>
      </c>
      <c r="D232" s="10" t="s">
        <v>634</v>
      </c>
      <c r="E232" s="8">
        <v>1000.0</v>
      </c>
      <c r="F232" s="15">
        <v>67.0</v>
      </c>
      <c r="G232" s="13">
        <f>F232*232</f>
        <v>15544</v>
      </c>
      <c r="H232" s="18" t="s">
        <v>15</v>
      </c>
    </row>
    <row r="233" spans="1:8" outlineLevel="1">
      <c r="A233" s="18">
        <v>226</v>
      </c>
      <c r="B233" s="9" t="s">
        <v>635</v>
      </c>
      <c r="C233" s="10" t="s">
        <v>636</v>
      </c>
      <c r="D233" s="10" t="s">
        <v>637</v>
      </c>
      <c r="E233" s="8">
        <v>1000.0</v>
      </c>
      <c r="F233" s="15">
        <v>120.0</v>
      </c>
      <c r="G233" s="13">
        <f>F233*233</f>
        <v>27960</v>
      </c>
      <c r="H233" s="18" t="s">
        <v>15</v>
      </c>
    </row>
    <row r="234" spans="1:8" outlineLevel="1">
      <c r="A234" s="18">
        <v>227</v>
      </c>
      <c r="B234" s="9" t="s">
        <v>638</v>
      </c>
      <c r="C234" s="10" t="s">
        <v>639</v>
      </c>
      <c r="D234" s="10" t="s">
        <v>640</v>
      </c>
      <c r="E234" s="8">
        <v>1000.0</v>
      </c>
      <c r="F234" s="15">
        <v>166.0</v>
      </c>
      <c r="G234" s="13">
        <f>F234*234</f>
        <v>38844</v>
      </c>
      <c r="H234" s="18" t="s">
        <v>15</v>
      </c>
    </row>
    <row r="235" spans="1:8" outlineLevel="1">
      <c r="A235" s="18">
        <v>228</v>
      </c>
      <c r="B235" s="9" t="s">
        <v>641</v>
      </c>
      <c r="C235" s="10" t="s">
        <v>642</v>
      </c>
      <c r="D235" s="10" t="s">
        <v>643</v>
      </c>
      <c r="E235" s="8">
        <v>1000.0</v>
      </c>
      <c r="F235" s="15">
        <v>141.0</v>
      </c>
      <c r="G235" s="13">
        <f>F235*235</f>
        <v>33135</v>
      </c>
      <c r="H235" s="18" t="s">
        <v>15</v>
      </c>
    </row>
    <row r="236" spans="1:8" outlineLevel="1">
      <c r="A236" s="18">
        <v>229</v>
      </c>
      <c r="B236" s="9" t="s">
        <v>644</v>
      </c>
      <c r="C236" s="10" t="s">
        <v>645</v>
      </c>
      <c r="D236" s="10" t="s">
        <v>646</v>
      </c>
      <c r="E236" s="8">
        <v>1000.0</v>
      </c>
      <c r="F236" s="15">
        <v>60.0</v>
      </c>
      <c r="G236" s="13">
        <f>F236*236</f>
        <v>14160</v>
      </c>
      <c r="H236" s="18" t="s">
        <v>15</v>
      </c>
    </row>
    <row r="237" spans="1:8" outlineLevel="1">
      <c r="A237" s="18">
        <v>230</v>
      </c>
      <c r="B237" s="9" t="s">
        <v>647</v>
      </c>
      <c r="C237" s="10" t="s">
        <v>648</v>
      </c>
      <c r="D237" s="10" t="s">
        <v>649</v>
      </c>
      <c r="E237" s="8">
        <v>1000.0</v>
      </c>
      <c r="F237" s="15">
        <v>0.0</v>
      </c>
      <c r="G237" s="13">
        <f>F237*237</f>
        <v>0</v>
      </c>
      <c r="H237" s="18" t="s">
        <v>15</v>
      </c>
    </row>
    <row r="238" spans="1:8" outlineLevel="1">
      <c r="A238" s="18">
        <v>231</v>
      </c>
      <c r="B238" s="9" t="s">
        <v>647</v>
      </c>
      <c r="C238" s="10" t="s">
        <v>650</v>
      </c>
      <c r="D238" s="10" t="s">
        <v>651</v>
      </c>
      <c r="E238" s="8">
        <v>1000.0</v>
      </c>
      <c r="F238" s="15">
        <v>88.0</v>
      </c>
      <c r="G238" s="13">
        <f>F238*238</f>
        <v>20944</v>
      </c>
      <c r="H238" s="18" t="s">
        <v>15</v>
      </c>
    </row>
    <row r="239" spans="1:8" outlineLevel="1">
      <c r="A239" s="18">
        <v>232</v>
      </c>
      <c r="B239" s="9" t="s">
        <v>652</v>
      </c>
      <c r="C239" s="10" t="s">
        <v>653</v>
      </c>
      <c r="D239" s="10" t="s">
        <v>654</v>
      </c>
      <c r="E239" s="8">
        <v>1000.0</v>
      </c>
      <c r="F239" s="15">
        <v>212.0</v>
      </c>
      <c r="G239" s="13">
        <f>F239*239</f>
        <v>50668</v>
      </c>
      <c r="H239" s="18" t="s">
        <v>15</v>
      </c>
    </row>
    <row r="240" spans="1:8" outlineLevel="1">
      <c r="A240" s="18">
        <v>233</v>
      </c>
      <c r="B240" s="9" t="s">
        <v>291</v>
      </c>
      <c r="C240" s="10" t="s">
        <v>655</v>
      </c>
      <c r="D240" s="10" t="s">
        <v>656</v>
      </c>
      <c r="E240" s="8">
        <v>1000.0</v>
      </c>
      <c r="F240" s="15">
        <v>0.0</v>
      </c>
      <c r="G240" s="13">
        <f>F240*240</f>
        <v>0</v>
      </c>
      <c r="H240" s="18" t="s">
        <v>15</v>
      </c>
    </row>
    <row r="241" spans="1:8" outlineLevel="1">
      <c r="A241" s="18">
        <v>234</v>
      </c>
      <c r="B241" s="9" t="s">
        <v>647</v>
      </c>
      <c r="C241" s="10" t="s">
        <v>655</v>
      </c>
      <c r="D241" s="10" t="s">
        <v>657</v>
      </c>
      <c r="E241" s="8">
        <v>1000.0</v>
      </c>
      <c r="F241" s="15">
        <v>98.0</v>
      </c>
      <c r="G241" s="13">
        <f>F241*241</f>
        <v>23618</v>
      </c>
      <c r="H241" s="18" t="s">
        <v>15</v>
      </c>
    </row>
    <row r="242" spans="1:8" outlineLevel="1">
      <c r="A242" s="18">
        <v>235</v>
      </c>
      <c r="B242" s="9" t="s">
        <v>658</v>
      </c>
      <c r="C242" s="10" t="s">
        <v>659</v>
      </c>
      <c r="D242" s="10" t="s">
        <v>660</v>
      </c>
      <c r="E242" s="8">
        <v>1000.0</v>
      </c>
      <c r="F242" s="15">
        <v>133.0</v>
      </c>
      <c r="G242" s="13">
        <f>F242*242</f>
        <v>32186</v>
      </c>
      <c r="H242" s="18" t="s">
        <v>15</v>
      </c>
    </row>
    <row r="243" spans="1:8" outlineLevel="1">
      <c r="A243" s="18">
        <v>236</v>
      </c>
      <c r="B243" s="9" t="s">
        <v>661</v>
      </c>
      <c r="C243" s="10" t="s">
        <v>659</v>
      </c>
      <c r="D243" s="10" t="s">
        <v>662</v>
      </c>
      <c r="E243" s="8">
        <v>1000.0</v>
      </c>
      <c r="F243" s="15">
        <v>155.0</v>
      </c>
      <c r="G243" s="13">
        <f>F243*243</f>
        <v>37665</v>
      </c>
      <c r="H243" s="18" t="s">
        <v>15</v>
      </c>
    </row>
    <row r="244" spans="1:8" outlineLevel="1">
      <c r="A244" s="18">
        <v>237</v>
      </c>
      <c r="B244" s="9" t="s">
        <v>663</v>
      </c>
      <c r="C244" s="10" t="s">
        <v>664</v>
      </c>
      <c r="D244" s="10" t="s">
        <v>665</v>
      </c>
      <c r="E244" s="8">
        <v>1000.0</v>
      </c>
      <c r="F244" s="15">
        <v>0.0</v>
      </c>
      <c r="G244" s="13">
        <f>F244*244</f>
        <v>0</v>
      </c>
      <c r="H244" s="18" t="s">
        <v>15</v>
      </c>
    </row>
    <row r="245" spans="1:8" outlineLevel="1">
      <c r="A245" s="18">
        <v>238</v>
      </c>
      <c r="B245" s="9" t="s">
        <v>666</v>
      </c>
      <c r="C245" s="10" t="s">
        <v>667</v>
      </c>
      <c r="D245" s="10" t="s">
        <v>668</v>
      </c>
      <c r="E245" s="8">
        <v>1000.0</v>
      </c>
      <c r="F245" s="15">
        <v>683.0</v>
      </c>
      <c r="G245" s="13">
        <f>F245*245</f>
        <v>167335</v>
      </c>
      <c r="H245" s="18" t="s">
        <v>15</v>
      </c>
    </row>
    <row r="246" spans="1:8" outlineLevel="1">
      <c r="A246" s="18">
        <v>239</v>
      </c>
      <c r="B246" s="9" t="s">
        <v>669</v>
      </c>
      <c r="C246" s="10" t="s">
        <v>670</v>
      </c>
      <c r="D246" s="10" t="s">
        <v>671</v>
      </c>
      <c r="E246" s="8">
        <v>1000.0</v>
      </c>
      <c r="F246" s="15">
        <v>0.0</v>
      </c>
      <c r="G246" s="13">
        <f>F246*246</f>
        <v>0</v>
      </c>
      <c r="H246" s="18" t="s">
        <v>15</v>
      </c>
    </row>
    <row r="247" spans="1:8" outlineLevel="1">
      <c r="A247" s="18">
        <v>240</v>
      </c>
      <c r="B247" s="9" t="s">
        <v>672</v>
      </c>
      <c r="C247" s="10" t="s">
        <v>673</v>
      </c>
      <c r="D247" s="10" t="s">
        <v>674</v>
      </c>
      <c r="E247" s="8">
        <v>1000.0</v>
      </c>
      <c r="F247" s="15">
        <v>709.0</v>
      </c>
      <c r="G247" s="13">
        <f>F247*247</f>
        <v>175123</v>
      </c>
      <c r="H247" s="18" t="s">
        <v>15</v>
      </c>
    </row>
    <row r="248" spans="1:8" outlineLevel="1">
      <c r="A248" s="18">
        <v>241</v>
      </c>
      <c r="B248" s="9" t="s">
        <v>675</v>
      </c>
      <c r="C248" s="10" t="s">
        <v>676</v>
      </c>
      <c r="D248" s="10" t="s">
        <v>677</v>
      </c>
      <c r="E248" s="8">
        <v>1000.0</v>
      </c>
      <c r="F248" s="15">
        <v>73.0</v>
      </c>
      <c r="G248" s="13">
        <f>F248*248</f>
        <v>18104</v>
      </c>
      <c r="H248" s="18" t="s">
        <v>15</v>
      </c>
    </row>
    <row r="249" spans="1:8" outlineLevel="1">
      <c r="A249" s="18">
        <v>242</v>
      </c>
      <c r="B249" s="9" t="s">
        <v>678</v>
      </c>
      <c r="C249" s="10" t="s">
        <v>679</v>
      </c>
      <c r="D249" s="10" t="s">
        <v>680</v>
      </c>
      <c r="E249" s="8">
        <v>1000.0</v>
      </c>
      <c r="F249" s="15">
        <v>35.0</v>
      </c>
      <c r="G249" s="13">
        <f>F249*249</f>
        <v>8715</v>
      </c>
      <c r="H249" s="18" t="s">
        <v>15</v>
      </c>
    </row>
    <row r="250" spans="1:8" outlineLevel="1">
      <c r="A250" s="18">
        <v>243</v>
      </c>
      <c r="B250" s="9" t="s">
        <v>681</v>
      </c>
      <c r="C250" s="10" t="s">
        <v>682</v>
      </c>
      <c r="D250" s="10" t="s">
        <v>683</v>
      </c>
      <c r="E250" s="8">
        <v>1000.0</v>
      </c>
      <c r="F250" s="15">
        <v>53.0</v>
      </c>
      <c r="G250" s="13">
        <f>F250*250</f>
        <v>13250</v>
      </c>
      <c r="H250" s="18" t="s">
        <v>15</v>
      </c>
    </row>
    <row r="251" spans="1:8" outlineLevel="1">
      <c r="A251" s="18">
        <v>244</v>
      </c>
      <c r="B251" s="9" t="s">
        <v>684</v>
      </c>
      <c r="C251" s="10" t="s">
        <v>685</v>
      </c>
      <c r="D251" s="10" t="s">
        <v>686</v>
      </c>
      <c r="E251" s="8">
        <v>1000.0</v>
      </c>
      <c r="F251" s="15">
        <v>0.0</v>
      </c>
      <c r="G251" s="13">
        <f>F251*251</f>
        <v>0</v>
      </c>
      <c r="H251" s="18" t="s">
        <v>15</v>
      </c>
    </row>
    <row r="252" spans="1:8" outlineLevel="1">
      <c r="A252" s="18">
        <v>245</v>
      </c>
      <c r="B252" s="9"/>
      <c r="C252" s="10" t="s">
        <v>687</v>
      </c>
      <c r="D252" s="10" t="s">
        <v>688</v>
      </c>
      <c r="E252" s="8">
        <v>1000.0</v>
      </c>
      <c r="F252" s="15">
        <v>0.0</v>
      </c>
      <c r="G252" s="13">
        <f>F252*252</f>
        <v>0</v>
      </c>
      <c r="H252" s="18" t="s">
        <v>15</v>
      </c>
    </row>
    <row r="253" spans="1:8" outlineLevel="1">
      <c r="A253" s="18">
        <v>246</v>
      </c>
      <c r="B253" s="9"/>
      <c r="C253" s="10" t="s">
        <v>689</v>
      </c>
      <c r="D253" s="10" t="s">
        <v>690</v>
      </c>
      <c r="E253" s="8">
        <v>1000.0</v>
      </c>
      <c r="F253" s="15">
        <v>0.0</v>
      </c>
      <c r="G253" s="13">
        <f>F253*253</f>
        <v>0</v>
      </c>
      <c r="H253" s="18" t="s">
        <v>15</v>
      </c>
    </row>
    <row r="254" spans="1:8" outlineLevel="1">
      <c r="A254" s="18">
        <v>247</v>
      </c>
      <c r="B254" s="9"/>
      <c r="C254" s="10" t="s">
        <v>691</v>
      </c>
      <c r="D254" s="10" t="s">
        <v>692</v>
      </c>
      <c r="E254" s="8">
        <v>1000.0</v>
      </c>
      <c r="F254" s="15">
        <v>0.0</v>
      </c>
      <c r="G254" s="13">
        <f>F254*254</f>
        <v>0</v>
      </c>
      <c r="H254" s="18" t="s">
        <v>15</v>
      </c>
    </row>
    <row r="255" spans="1:8" outlineLevel="1">
      <c r="A255" s="18">
        <v>248</v>
      </c>
      <c r="B255" s="9" t="s">
        <v>693</v>
      </c>
      <c r="C255" s="10" t="s">
        <v>694</v>
      </c>
      <c r="D255" s="10" t="s">
        <v>695</v>
      </c>
      <c r="E255" s="8">
        <v>1000.0</v>
      </c>
      <c r="F255" s="15">
        <v>0.0</v>
      </c>
      <c r="G255" s="13">
        <f>F255*255</f>
        <v>0</v>
      </c>
      <c r="H255" s="18" t="s">
        <v>15</v>
      </c>
    </row>
    <row r="256" spans="1:8" outlineLevel="1">
      <c r="A256" s="18">
        <v>249</v>
      </c>
      <c r="B256" s="9" t="s">
        <v>696</v>
      </c>
      <c r="C256" s="10" t="s">
        <v>697</v>
      </c>
      <c r="D256" s="10" t="s">
        <v>698</v>
      </c>
      <c r="E256" s="8">
        <v>1000.0</v>
      </c>
      <c r="F256" s="15">
        <v>228.0</v>
      </c>
      <c r="G256" s="13">
        <f>F256*256</f>
        <v>58368</v>
      </c>
      <c r="H256" s="18" t="s">
        <v>15</v>
      </c>
    </row>
    <row r="257" spans="1:8" outlineLevel="1">
      <c r="A257" s="18">
        <v>250</v>
      </c>
      <c r="B257" s="9" t="s">
        <v>699</v>
      </c>
      <c r="C257" s="10" t="s">
        <v>700</v>
      </c>
      <c r="D257" s="10" t="s">
        <v>701</v>
      </c>
      <c r="E257" s="8">
        <v>1000.0</v>
      </c>
      <c r="F257" s="15">
        <v>35.0</v>
      </c>
      <c r="G257" s="13">
        <f>F257*257</f>
        <v>8995</v>
      </c>
      <c r="H257" s="18" t="s">
        <v>15</v>
      </c>
    </row>
    <row r="258" spans="1:8" outlineLevel="1">
      <c r="A258" s="18">
        <v>251</v>
      </c>
      <c r="B258" s="9" t="s">
        <v>702</v>
      </c>
      <c r="C258" s="10" t="s">
        <v>703</v>
      </c>
      <c r="D258" s="10" t="s">
        <v>704</v>
      </c>
      <c r="E258" s="8">
        <v>1000.0</v>
      </c>
      <c r="F258" s="15">
        <v>215.0</v>
      </c>
      <c r="G258" s="13">
        <f>F258*258</f>
        <v>55470</v>
      </c>
      <c r="H258" s="18" t="s">
        <v>15</v>
      </c>
    </row>
    <row r="259" spans="1:8" outlineLevel="1">
      <c r="A259" s="18">
        <v>252</v>
      </c>
      <c r="B259" s="9" t="s">
        <v>705</v>
      </c>
      <c r="C259" s="10" t="s">
        <v>706</v>
      </c>
      <c r="D259" s="10" t="s">
        <v>707</v>
      </c>
      <c r="E259" s="8">
        <v>1000.0</v>
      </c>
      <c r="F259" s="15">
        <v>0.0</v>
      </c>
      <c r="G259" s="13">
        <f>F259*259</f>
        <v>0</v>
      </c>
      <c r="H259" s="18" t="s">
        <v>15</v>
      </c>
    </row>
    <row r="260" spans="1:8" outlineLevel="1">
      <c r="A260" s="18">
        <v>253</v>
      </c>
      <c r="B260" s="9" t="s">
        <v>708</v>
      </c>
      <c r="C260" s="10" t="s">
        <v>709</v>
      </c>
      <c r="D260" s="10" t="s">
        <v>710</v>
      </c>
      <c r="E260" s="8">
        <v>1000.0</v>
      </c>
      <c r="F260" s="15">
        <v>79.0</v>
      </c>
      <c r="G260" s="13">
        <f>F260*260</f>
        <v>20540</v>
      </c>
      <c r="H260" s="18" t="s">
        <v>15</v>
      </c>
    </row>
    <row r="261" spans="1:8" outlineLevel="1">
      <c r="A261" s="18">
        <v>254</v>
      </c>
      <c r="B261" s="9" t="s">
        <v>711</v>
      </c>
      <c r="C261" s="10" t="s">
        <v>712</v>
      </c>
      <c r="D261" s="10" t="s">
        <v>713</v>
      </c>
      <c r="E261" s="8">
        <v>1000.0</v>
      </c>
      <c r="F261" s="15">
        <v>83.0</v>
      </c>
      <c r="G261" s="13">
        <f>F261*261</f>
        <v>21663</v>
      </c>
      <c r="H261" s="18" t="s">
        <v>15</v>
      </c>
    </row>
    <row r="262" spans="1:8" outlineLevel="1">
      <c r="A262" s="18">
        <v>255</v>
      </c>
      <c r="B262" s="9" t="s">
        <v>714</v>
      </c>
      <c r="C262" s="10" t="s">
        <v>715</v>
      </c>
      <c r="D262" s="10" t="s">
        <v>716</v>
      </c>
      <c r="E262" s="8">
        <v>1000.0</v>
      </c>
      <c r="F262" s="15">
        <v>157.0</v>
      </c>
      <c r="G262" s="13">
        <f>F262*262</f>
        <v>41134</v>
      </c>
      <c r="H262" s="18" t="s">
        <v>15</v>
      </c>
    </row>
    <row r="263" spans="1:8" outlineLevel="1">
      <c r="A263" s="18">
        <v>256</v>
      </c>
      <c r="B263" s="9" t="s">
        <v>717</v>
      </c>
      <c r="C263" s="10" t="s">
        <v>718</v>
      </c>
      <c r="D263" s="10" t="s">
        <v>719</v>
      </c>
      <c r="E263" s="8">
        <v>1000.0</v>
      </c>
      <c r="F263" s="15">
        <v>167.0</v>
      </c>
      <c r="G263" s="13">
        <f>F263*263</f>
        <v>43921</v>
      </c>
      <c r="H263" s="18" t="s">
        <v>15</v>
      </c>
    </row>
    <row r="264" spans="1:8" outlineLevel="1">
      <c r="A264" s="18">
        <v>257</v>
      </c>
      <c r="B264" s="9" t="s">
        <v>720</v>
      </c>
      <c r="C264" s="10" t="s">
        <v>721</v>
      </c>
      <c r="D264" s="10" t="s">
        <v>722</v>
      </c>
      <c r="E264" s="8">
        <v>1000.0</v>
      </c>
      <c r="F264" s="15">
        <v>41.0</v>
      </c>
      <c r="G264" s="13">
        <f>F264*264</f>
        <v>10824</v>
      </c>
      <c r="H264" s="18" t="s">
        <v>15</v>
      </c>
    </row>
    <row r="265" spans="1:8" outlineLevel="1">
      <c r="A265" s="18">
        <v>258</v>
      </c>
      <c r="B265" s="9" t="s">
        <v>723</v>
      </c>
      <c r="C265" s="10" t="s">
        <v>724</v>
      </c>
      <c r="D265" s="10" t="s">
        <v>725</v>
      </c>
      <c r="E265" s="8">
        <v>1000.0</v>
      </c>
      <c r="F265" s="15">
        <v>120.0</v>
      </c>
      <c r="G265" s="13">
        <f>F265*265</f>
        <v>31800</v>
      </c>
      <c r="H265" s="18" t="s">
        <v>15</v>
      </c>
    </row>
    <row r="266" spans="1:8" outlineLevel="1">
      <c r="A266" s="18">
        <v>259</v>
      </c>
      <c r="B266" s="9" t="s">
        <v>726</v>
      </c>
      <c r="C266" s="10" t="s">
        <v>727</v>
      </c>
      <c r="D266" s="10" t="s">
        <v>728</v>
      </c>
      <c r="E266" s="8">
        <v>1000.0</v>
      </c>
      <c r="F266" s="15">
        <v>52.0</v>
      </c>
      <c r="G266" s="13">
        <f>F266*266</f>
        <v>13832</v>
      </c>
      <c r="H266" s="18" t="s">
        <v>15</v>
      </c>
    </row>
    <row r="267" spans="1:8" outlineLevel="1">
      <c r="A267" s="18">
        <v>260</v>
      </c>
      <c r="B267" s="9" t="s">
        <v>729</v>
      </c>
      <c r="C267" s="10" t="s">
        <v>730</v>
      </c>
      <c r="D267" s="10" t="s">
        <v>731</v>
      </c>
      <c r="E267" s="8">
        <v>1000.0</v>
      </c>
      <c r="F267" s="15">
        <v>0.0</v>
      </c>
      <c r="G267" s="13">
        <f>F267*267</f>
        <v>0</v>
      </c>
      <c r="H267" s="18" t="s">
        <v>15</v>
      </c>
    </row>
    <row r="268" spans="1:8" outlineLevel="1">
      <c r="A268" s="18">
        <v>261</v>
      </c>
      <c r="B268" s="9" t="s">
        <v>732</v>
      </c>
      <c r="C268" s="10" t="s">
        <v>733</v>
      </c>
      <c r="D268" s="10" t="s">
        <v>734</v>
      </c>
      <c r="E268" s="8">
        <v>1000.0</v>
      </c>
      <c r="F268" s="15">
        <v>92.0</v>
      </c>
      <c r="G268" s="13">
        <f>F268*268</f>
        <v>24656</v>
      </c>
      <c r="H268" s="18" t="s">
        <v>15</v>
      </c>
    </row>
    <row r="269" spans="1:8" outlineLevel="1">
      <c r="A269" s="18">
        <v>262</v>
      </c>
      <c r="B269" s="9" t="s">
        <v>735</v>
      </c>
      <c r="C269" s="10" t="s">
        <v>736</v>
      </c>
      <c r="D269" s="10" t="s">
        <v>737</v>
      </c>
      <c r="E269" s="8">
        <v>1000.0</v>
      </c>
      <c r="F269" s="15">
        <v>166.0</v>
      </c>
      <c r="G269" s="13">
        <f>F269*269</f>
        <v>44654</v>
      </c>
      <c r="H269" s="18" t="s">
        <v>15</v>
      </c>
    </row>
    <row r="270" spans="1:8" outlineLevel="1">
      <c r="A270" s="18">
        <v>263</v>
      </c>
      <c r="B270" s="9" t="s">
        <v>735</v>
      </c>
      <c r="C270" s="10" t="s">
        <v>738</v>
      </c>
      <c r="D270" s="10" t="s">
        <v>739</v>
      </c>
      <c r="E270" s="8">
        <v>1000.0</v>
      </c>
      <c r="F270" s="15">
        <v>0.0</v>
      </c>
      <c r="G270" s="13">
        <f>F270*270</f>
        <v>0</v>
      </c>
      <c r="H270" s="18" t="s">
        <v>15</v>
      </c>
    </row>
    <row r="271" spans="1:8" outlineLevel="1">
      <c r="A271" s="18">
        <v>264</v>
      </c>
      <c r="B271" s="9" t="s">
        <v>740</v>
      </c>
      <c r="C271" s="10" t="s">
        <v>741</v>
      </c>
      <c r="D271" s="10" t="s">
        <v>742</v>
      </c>
      <c r="E271" s="8">
        <v>1000.0</v>
      </c>
      <c r="F271" s="15">
        <v>61.0</v>
      </c>
      <c r="G271" s="13">
        <f>F271*271</f>
        <v>16531</v>
      </c>
      <c r="H271" s="18" t="s">
        <v>15</v>
      </c>
    </row>
    <row r="272" spans="1:8" outlineLevel="1">
      <c r="A272" s="18">
        <v>265</v>
      </c>
      <c r="B272" s="9" t="s">
        <v>743</v>
      </c>
      <c r="C272" s="10" t="s">
        <v>741</v>
      </c>
      <c r="D272" s="10" t="s">
        <v>744</v>
      </c>
      <c r="E272" s="8">
        <v>1000.0</v>
      </c>
      <c r="F272" s="15">
        <v>73.0</v>
      </c>
      <c r="G272" s="13">
        <f>F272*272</f>
        <v>19856</v>
      </c>
      <c r="H272" s="18" t="s">
        <v>15</v>
      </c>
    </row>
    <row r="273" spans="1:8" outlineLevel="1">
      <c r="A273" s="18">
        <v>266</v>
      </c>
      <c r="B273" s="9" t="s">
        <v>745</v>
      </c>
      <c r="C273" s="10" t="s">
        <v>746</v>
      </c>
      <c r="D273" s="10" t="s">
        <v>747</v>
      </c>
      <c r="E273" s="8">
        <v>1000.0</v>
      </c>
      <c r="F273" s="15">
        <v>65.0</v>
      </c>
      <c r="G273" s="13">
        <f>F273*273</f>
        <v>17745</v>
      </c>
      <c r="H273" s="18" t="s">
        <v>15</v>
      </c>
    </row>
    <row r="274" spans="1:8" outlineLevel="1">
      <c r="A274" s="18">
        <v>267</v>
      </c>
      <c r="B274" s="9" t="s">
        <v>748</v>
      </c>
      <c r="C274" s="10" t="s">
        <v>749</v>
      </c>
      <c r="D274" s="10" t="s">
        <v>750</v>
      </c>
      <c r="E274" s="8">
        <v>1000.0</v>
      </c>
      <c r="F274" s="15">
        <v>117.0</v>
      </c>
      <c r="G274" s="13">
        <f>F274*274</f>
        <v>32058</v>
      </c>
      <c r="H274" s="18" t="s">
        <v>15</v>
      </c>
    </row>
    <row r="275" spans="1:8" outlineLevel="1">
      <c r="A275" s="18">
        <v>268</v>
      </c>
      <c r="B275" s="9" t="s">
        <v>751</v>
      </c>
      <c r="C275" s="10" t="s">
        <v>752</v>
      </c>
      <c r="D275" s="10" t="s">
        <v>753</v>
      </c>
      <c r="E275" s="8">
        <v>1000.0</v>
      </c>
      <c r="F275" s="15">
        <v>97.0</v>
      </c>
      <c r="G275" s="13">
        <f>F275*275</f>
        <v>26675</v>
      </c>
      <c r="H275" s="18" t="s">
        <v>15</v>
      </c>
    </row>
    <row r="276" spans="1:8" outlineLevel="1">
      <c r="A276" s="18">
        <v>269</v>
      </c>
      <c r="B276" s="9" t="s">
        <v>754</v>
      </c>
      <c r="C276" s="10" t="s">
        <v>752</v>
      </c>
      <c r="D276" s="10" t="s">
        <v>755</v>
      </c>
      <c r="E276" s="8">
        <v>1000.0</v>
      </c>
      <c r="F276" s="15">
        <v>155.0</v>
      </c>
      <c r="G276" s="13">
        <f>F276*276</f>
        <v>42780</v>
      </c>
      <c r="H276" s="18" t="s">
        <v>15</v>
      </c>
    </row>
    <row r="277" spans="1:8" outlineLevel="1">
      <c r="A277" s="18">
        <v>270</v>
      </c>
      <c r="B277" s="9" t="s">
        <v>756</v>
      </c>
      <c r="C277" s="10" t="s">
        <v>757</v>
      </c>
      <c r="D277" s="10" t="s">
        <v>758</v>
      </c>
      <c r="E277" s="8">
        <v>1000.0</v>
      </c>
      <c r="F277" s="15">
        <v>0.0</v>
      </c>
      <c r="G277" s="13">
        <f>F277*277</f>
        <v>0</v>
      </c>
      <c r="H277" s="18" t="s">
        <v>15</v>
      </c>
    </row>
    <row r="278" spans="1:8" outlineLevel="1">
      <c r="A278" s="18">
        <v>271</v>
      </c>
      <c r="B278" s="9" t="s">
        <v>759</v>
      </c>
      <c r="C278" s="10" t="s">
        <v>760</v>
      </c>
      <c r="D278" s="10" t="s">
        <v>761</v>
      </c>
      <c r="E278" s="8">
        <v>1000.0</v>
      </c>
      <c r="F278" s="15">
        <v>108.0</v>
      </c>
      <c r="G278" s="13">
        <f>F278*278</f>
        <v>30024</v>
      </c>
      <c r="H278" s="18" t="s">
        <v>15</v>
      </c>
    </row>
    <row r="279" spans="1:8" outlineLevel="1">
      <c r="A279" s="18">
        <v>272</v>
      </c>
      <c r="B279" s="9" t="s">
        <v>762</v>
      </c>
      <c r="C279" s="10" t="s">
        <v>760</v>
      </c>
      <c r="D279" s="10" t="s">
        <v>763</v>
      </c>
      <c r="E279" s="8">
        <v>1000.0</v>
      </c>
      <c r="F279" s="15">
        <v>0.0</v>
      </c>
      <c r="G279" s="13">
        <f>F279*279</f>
        <v>0</v>
      </c>
      <c r="H279" s="18" t="s">
        <v>15</v>
      </c>
    </row>
    <row r="280" spans="1:8" outlineLevel="1">
      <c r="A280" s="18">
        <v>273</v>
      </c>
      <c r="B280" s="9"/>
      <c r="C280" s="10" t="s">
        <v>764</v>
      </c>
      <c r="D280" s="10" t="s">
        <v>765</v>
      </c>
      <c r="E280" s="8">
        <v>1000.0</v>
      </c>
      <c r="F280" s="15">
        <v>0.0</v>
      </c>
      <c r="G280" s="13">
        <f>F280*280</f>
        <v>0</v>
      </c>
      <c r="H280" s="18" t="s">
        <v>15</v>
      </c>
    </row>
    <row r="281" spans="1:8" outlineLevel="1">
      <c r="A281" s="18">
        <v>274</v>
      </c>
      <c r="B281" s="9" t="s">
        <v>766</v>
      </c>
      <c r="C281" s="10" t="s">
        <v>767</v>
      </c>
      <c r="D281" s="10" t="s">
        <v>768</v>
      </c>
      <c r="E281" s="8">
        <v>1000.0</v>
      </c>
      <c r="F281" s="15">
        <v>623.0</v>
      </c>
      <c r="G281" s="13">
        <f>F281*281</f>
        <v>175063</v>
      </c>
      <c r="H281" s="18" t="s">
        <v>15</v>
      </c>
    </row>
    <row r="282" spans="1:8" outlineLevel="1">
      <c r="A282" s="18">
        <v>275</v>
      </c>
      <c r="B282" s="9" t="s">
        <v>769</v>
      </c>
      <c r="C282" s="10" t="s">
        <v>770</v>
      </c>
      <c r="D282" s="10" t="s">
        <v>771</v>
      </c>
      <c r="E282" s="8">
        <v>1000.0</v>
      </c>
      <c r="F282" s="15">
        <v>295.0</v>
      </c>
      <c r="G282" s="13">
        <f>F282*282</f>
        <v>83190</v>
      </c>
      <c r="H282" s="18" t="s">
        <v>15</v>
      </c>
    </row>
    <row r="283" spans="1:8" outlineLevel="1">
      <c r="A283" s="18">
        <v>276</v>
      </c>
      <c r="B283" s="9" t="s">
        <v>772</v>
      </c>
      <c r="C283" s="10" t="s">
        <v>773</v>
      </c>
      <c r="D283" s="10" t="s">
        <v>774</v>
      </c>
      <c r="E283" s="8">
        <v>1000.0</v>
      </c>
      <c r="F283" s="15">
        <v>36.0</v>
      </c>
      <c r="G283" s="13">
        <f>F283*283</f>
        <v>10188</v>
      </c>
      <c r="H283" s="18" t="s">
        <v>15</v>
      </c>
    </row>
    <row r="284" spans="1:8" outlineLevel="1">
      <c r="A284" s="18">
        <v>277</v>
      </c>
      <c r="B284" s="9" t="s">
        <v>775</v>
      </c>
      <c r="C284" s="10" t="s">
        <v>776</v>
      </c>
      <c r="D284" s="10" t="s">
        <v>777</v>
      </c>
      <c r="E284" s="8">
        <v>1000.0</v>
      </c>
      <c r="F284" s="15">
        <v>44.0</v>
      </c>
      <c r="G284" s="13">
        <f>F284*284</f>
        <v>12496</v>
      </c>
      <c r="H284" s="18" t="s">
        <v>15</v>
      </c>
    </row>
    <row r="285" spans="1:8" outlineLevel="1">
      <c r="A285" s="18">
        <v>278</v>
      </c>
      <c r="B285" s="9" t="s">
        <v>778</v>
      </c>
      <c r="C285" s="10" t="s">
        <v>779</v>
      </c>
      <c r="D285" s="10" t="s">
        <v>780</v>
      </c>
      <c r="E285" s="8">
        <v>1000.0</v>
      </c>
      <c r="F285" s="15">
        <v>52.0</v>
      </c>
      <c r="G285" s="13">
        <f>F285*285</f>
        <v>14820</v>
      </c>
      <c r="H285" s="18" t="s">
        <v>15</v>
      </c>
    </row>
    <row r="286" spans="1:8" outlineLevel="1">
      <c r="A286" s="18">
        <v>279</v>
      </c>
      <c r="B286" s="9" t="s">
        <v>781</v>
      </c>
      <c r="C286" s="10" t="s">
        <v>782</v>
      </c>
      <c r="D286" s="10" t="s">
        <v>783</v>
      </c>
      <c r="E286" s="8">
        <v>1000.0</v>
      </c>
      <c r="F286" s="15">
        <v>44.0</v>
      </c>
      <c r="G286" s="13">
        <f>F286*286</f>
        <v>12584</v>
      </c>
      <c r="H286" s="18" t="s">
        <v>15</v>
      </c>
    </row>
    <row r="287" spans="1:8" outlineLevel="1">
      <c r="A287" s="18">
        <v>280</v>
      </c>
      <c r="B287" s="9" t="s">
        <v>784</v>
      </c>
      <c r="C287" s="10" t="s">
        <v>782</v>
      </c>
      <c r="D287" s="10" t="s">
        <v>785</v>
      </c>
      <c r="E287" s="8">
        <v>1000.0</v>
      </c>
      <c r="F287" s="15">
        <v>78.0</v>
      </c>
      <c r="G287" s="13">
        <f>F287*287</f>
        <v>22386</v>
      </c>
      <c r="H287" s="18" t="s">
        <v>15</v>
      </c>
    </row>
    <row r="288" spans="1:8" outlineLevel="1">
      <c r="A288" s="18">
        <v>281</v>
      </c>
      <c r="B288" s="9" t="s">
        <v>786</v>
      </c>
      <c r="C288" s="10" t="s">
        <v>787</v>
      </c>
      <c r="D288" s="10" t="s">
        <v>788</v>
      </c>
      <c r="E288" s="8">
        <v>1000.0</v>
      </c>
      <c r="F288" s="15">
        <v>62.0</v>
      </c>
      <c r="G288" s="13">
        <f>F288*288</f>
        <v>17856</v>
      </c>
      <c r="H288" s="18" t="s">
        <v>15</v>
      </c>
    </row>
    <row r="289" spans="1:8" outlineLevel="1">
      <c r="A289" s="18">
        <v>282</v>
      </c>
      <c r="B289" s="9" t="s">
        <v>789</v>
      </c>
      <c r="C289" s="10" t="s">
        <v>790</v>
      </c>
      <c r="D289" s="10" t="s">
        <v>791</v>
      </c>
      <c r="E289" s="8">
        <v>1000.0</v>
      </c>
      <c r="F289" s="15">
        <v>0.0</v>
      </c>
      <c r="G289" s="13">
        <f>F289*289</f>
        <v>0</v>
      </c>
      <c r="H289" s="18" t="s">
        <v>15</v>
      </c>
    </row>
    <row r="290" spans="1:8" outlineLevel="1">
      <c r="A290" s="18">
        <v>283</v>
      </c>
      <c r="B290" s="9" t="s">
        <v>792</v>
      </c>
      <c r="C290" s="10" t="s">
        <v>793</v>
      </c>
      <c r="D290" s="10" t="s">
        <v>794</v>
      </c>
      <c r="E290" s="8">
        <v>1000.0</v>
      </c>
      <c r="F290" s="15">
        <v>59.0</v>
      </c>
      <c r="G290" s="13">
        <f>F290*290</f>
        <v>17110</v>
      </c>
      <c r="H290" s="18" t="s">
        <v>15</v>
      </c>
    </row>
    <row r="291" spans="1:8" outlineLevel="1">
      <c r="A291" s="18">
        <v>284</v>
      </c>
      <c r="B291" s="9" t="s">
        <v>795</v>
      </c>
      <c r="C291" s="10" t="s">
        <v>796</v>
      </c>
      <c r="D291" s="10" t="s">
        <v>797</v>
      </c>
      <c r="E291" s="8">
        <v>1000.0</v>
      </c>
      <c r="F291" s="15">
        <v>39.0</v>
      </c>
      <c r="G291" s="13">
        <f>F291*291</f>
        <v>11349</v>
      </c>
      <c r="H291" s="18" t="s">
        <v>15</v>
      </c>
    </row>
    <row r="292" spans="1:8" outlineLevel="1">
      <c r="A292" s="18">
        <v>285</v>
      </c>
      <c r="B292" s="9" t="s">
        <v>798</v>
      </c>
      <c r="C292" s="10" t="s">
        <v>799</v>
      </c>
      <c r="D292" s="10" t="s">
        <v>800</v>
      </c>
      <c r="E292" s="8">
        <v>1000.0</v>
      </c>
      <c r="F292" s="15">
        <v>44.0</v>
      </c>
      <c r="G292" s="13">
        <f>F292*292</f>
        <v>12848</v>
      </c>
      <c r="H292" s="18" t="s">
        <v>15</v>
      </c>
    </row>
    <row r="293" spans="1:8" outlineLevel="1">
      <c r="A293" s="18">
        <v>286</v>
      </c>
      <c r="B293" s="9" t="s">
        <v>801</v>
      </c>
      <c r="C293" s="10" t="s">
        <v>802</v>
      </c>
      <c r="D293" s="10" t="s">
        <v>803</v>
      </c>
      <c r="E293" s="8">
        <v>1000.0</v>
      </c>
      <c r="F293" s="15">
        <v>47.0</v>
      </c>
      <c r="G293" s="13">
        <f>F293*293</f>
        <v>13771</v>
      </c>
      <c r="H293" s="18" t="s">
        <v>15</v>
      </c>
    </row>
    <row r="294" spans="1:8" outlineLevel="1">
      <c r="A294" s="18">
        <v>287</v>
      </c>
      <c r="B294" s="9" t="s">
        <v>804</v>
      </c>
      <c r="C294" s="10" t="s">
        <v>805</v>
      </c>
      <c r="D294" s="10" t="s">
        <v>806</v>
      </c>
      <c r="E294" s="8">
        <v>1000.0</v>
      </c>
      <c r="F294" s="15">
        <v>85.0</v>
      </c>
      <c r="G294" s="13">
        <f>F294*294</f>
        <v>24990</v>
      </c>
      <c r="H294" s="18" t="s">
        <v>15</v>
      </c>
    </row>
    <row r="295" spans="1:8" outlineLevel="1">
      <c r="A295" s="18">
        <v>288</v>
      </c>
      <c r="B295" s="9" t="s">
        <v>807</v>
      </c>
      <c r="C295" s="10" t="s">
        <v>808</v>
      </c>
      <c r="D295" s="10" t="s">
        <v>809</v>
      </c>
      <c r="E295" s="8">
        <v>1000.0</v>
      </c>
      <c r="F295" s="15">
        <v>328.0</v>
      </c>
      <c r="G295" s="13">
        <f>F295*295</f>
        <v>96760</v>
      </c>
      <c r="H295" s="18" t="s">
        <v>15</v>
      </c>
    </row>
    <row r="296" spans="1:8" outlineLevel="1">
      <c r="A296" s="18">
        <v>289</v>
      </c>
      <c r="B296" s="9" t="s">
        <v>810</v>
      </c>
      <c r="C296" s="10" t="s">
        <v>811</v>
      </c>
      <c r="D296" s="10" t="s">
        <v>812</v>
      </c>
      <c r="E296" s="8">
        <v>1000.0</v>
      </c>
      <c r="F296" s="15">
        <v>440.0</v>
      </c>
      <c r="G296" s="13">
        <f>F296*296</f>
        <v>130240</v>
      </c>
      <c r="H296" s="18" t="s">
        <v>15</v>
      </c>
    </row>
    <row r="297" spans="1:8" outlineLevel="1">
      <c r="A297" s="18">
        <v>290</v>
      </c>
      <c r="B297" s="9" t="s">
        <v>813</v>
      </c>
      <c r="C297" s="10" t="s">
        <v>814</v>
      </c>
      <c r="D297" s="10" t="s">
        <v>815</v>
      </c>
      <c r="E297" s="8">
        <v>1000.0</v>
      </c>
      <c r="F297" s="15">
        <v>374.0</v>
      </c>
      <c r="G297" s="13">
        <f>F297*297</f>
        <v>111078</v>
      </c>
      <c r="H297" s="18" t="s">
        <v>15</v>
      </c>
    </row>
    <row r="298" spans="1:8" outlineLevel="1">
      <c r="A298" s="18">
        <v>291</v>
      </c>
      <c r="B298" s="9" t="s">
        <v>816</v>
      </c>
      <c r="C298" s="10" t="s">
        <v>817</v>
      </c>
      <c r="D298" s="10" t="s">
        <v>818</v>
      </c>
      <c r="E298" s="8">
        <v>1000.0</v>
      </c>
      <c r="F298" s="15">
        <v>329.0</v>
      </c>
      <c r="G298" s="13">
        <f>F298*298</f>
        <v>98042</v>
      </c>
      <c r="H298" s="18" t="s">
        <v>15</v>
      </c>
    </row>
    <row r="299" spans="1:8" outlineLevel="1">
      <c r="A299" s="18">
        <v>292</v>
      </c>
      <c r="B299" s="9" t="s">
        <v>819</v>
      </c>
      <c r="C299" s="10" t="s">
        <v>820</v>
      </c>
      <c r="D299" s="10" t="s">
        <v>821</v>
      </c>
      <c r="E299" s="8">
        <v>1000.0</v>
      </c>
      <c r="F299" s="15">
        <v>39.0</v>
      </c>
      <c r="G299" s="13">
        <f>F299*299</f>
        <v>11661</v>
      </c>
      <c r="H299" s="18" t="s">
        <v>15</v>
      </c>
    </row>
    <row r="300" spans="1:8" outlineLevel="1">
      <c r="A300" s="18">
        <v>293</v>
      </c>
      <c r="B300" s="9" t="s">
        <v>822</v>
      </c>
      <c r="C300" s="10" t="s">
        <v>823</v>
      </c>
      <c r="D300" s="10" t="s">
        <v>824</v>
      </c>
      <c r="E300" s="8">
        <v>1000.0</v>
      </c>
      <c r="F300" s="15">
        <v>44.0</v>
      </c>
      <c r="G300" s="13">
        <f>F300*300</f>
        <v>13200</v>
      </c>
      <c r="H300" s="18" t="s">
        <v>15</v>
      </c>
    </row>
    <row r="301" spans="1:8" outlineLevel="1">
      <c r="A301" s="18">
        <v>294</v>
      </c>
      <c r="B301" s="9" t="s">
        <v>825</v>
      </c>
      <c r="C301" s="10" t="s">
        <v>826</v>
      </c>
      <c r="D301" s="10" t="s">
        <v>827</v>
      </c>
      <c r="E301" s="8">
        <v>1000.0</v>
      </c>
      <c r="F301" s="15">
        <v>50.0</v>
      </c>
      <c r="G301" s="13">
        <f>F301*301</f>
        <v>15050</v>
      </c>
      <c r="H301" s="18" t="s">
        <v>15</v>
      </c>
    </row>
    <row r="302" spans="1:8" outlineLevel="1">
      <c r="A302" s="18">
        <v>295</v>
      </c>
      <c r="B302" s="9" t="s">
        <v>828</v>
      </c>
      <c r="C302" s="10" t="s">
        <v>829</v>
      </c>
      <c r="D302" s="10" t="s">
        <v>830</v>
      </c>
      <c r="E302" s="8">
        <v>1000.0</v>
      </c>
      <c r="F302" s="15">
        <v>105.0</v>
      </c>
      <c r="G302" s="13">
        <f>F302*302</f>
        <v>31710</v>
      </c>
      <c r="H302" s="18" t="s">
        <v>15</v>
      </c>
    </row>
    <row r="303" spans="1:8" outlineLevel="1">
      <c r="A303" s="18">
        <v>296</v>
      </c>
      <c r="B303" s="9" t="s">
        <v>831</v>
      </c>
      <c r="C303" s="10" t="s">
        <v>832</v>
      </c>
      <c r="D303" s="10" t="s">
        <v>833</v>
      </c>
      <c r="E303" s="8">
        <v>1000.0</v>
      </c>
      <c r="F303" s="15">
        <v>83.0</v>
      </c>
      <c r="G303" s="13">
        <f>F303*303</f>
        <v>25149</v>
      </c>
      <c r="H303" s="18" t="s">
        <v>15</v>
      </c>
    </row>
    <row r="304" spans="1:8" outlineLevel="1">
      <c r="A304" s="18">
        <v>297</v>
      </c>
      <c r="B304" s="9" t="s">
        <v>834</v>
      </c>
      <c r="C304" s="10" t="s">
        <v>835</v>
      </c>
      <c r="D304" s="10" t="s">
        <v>836</v>
      </c>
      <c r="E304" s="8">
        <v>1000.0</v>
      </c>
      <c r="F304" s="15">
        <v>370.0</v>
      </c>
      <c r="G304" s="13">
        <f>F304*304</f>
        <v>112480</v>
      </c>
      <c r="H304" s="18" t="s">
        <v>15</v>
      </c>
    </row>
    <row r="305" spans="1:8" outlineLevel="1">
      <c r="A305" s="18">
        <v>298</v>
      </c>
      <c r="B305" s="9" t="s">
        <v>837</v>
      </c>
      <c r="C305" s="10" t="s">
        <v>838</v>
      </c>
      <c r="D305" s="10" t="s">
        <v>839</v>
      </c>
      <c r="E305" s="8">
        <v>1000.0</v>
      </c>
      <c r="F305" s="15">
        <v>60.0</v>
      </c>
      <c r="G305" s="13">
        <f>F305*305</f>
        <v>18300</v>
      </c>
      <c r="H305" s="18" t="s">
        <v>15</v>
      </c>
    </row>
    <row r="306" spans="1:8" outlineLevel="1">
      <c r="A306" s="18">
        <v>299</v>
      </c>
      <c r="B306" s="9" t="s">
        <v>840</v>
      </c>
      <c r="C306" s="10" t="s">
        <v>838</v>
      </c>
      <c r="D306" s="10" t="s">
        <v>841</v>
      </c>
      <c r="E306" s="8">
        <v>1000.0</v>
      </c>
      <c r="F306" s="15">
        <v>0.0</v>
      </c>
      <c r="G306" s="13">
        <f>F306*306</f>
        <v>0</v>
      </c>
      <c r="H306" s="18" t="s">
        <v>15</v>
      </c>
    </row>
    <row r="307" spans="1:8" outlineLevel="1">
      <c r="A307" s="18">
        <v>300</v>
      </c>
      <c r="B307" s="9" t="s">
        <v>842</v>
      </c>
      <c r="C307" s="10" t="s">
        <v>843</v>
      </c>
      <c r="D307" s="10" t="s">
        <v>844</v>
      </c>
      <c r="E307" s="8">
        <v>1000.0</v>
      </c>
      <c r="F307" s="15">
        <v>225.0</v>
      </c>
      <c r="G307" s="13">
        <f>F307*307</f>
        <v>69075</v>
      </c>
      <c r="H307" s="18" t="s">
        <v>15</v>
      </c>
    </row>
    <row r="308" spans="1:8" outlineLevel="1">
      <c r="A308" s="18">
        <v>301</v>
      </c>
      <c r="B308" s="9" t="s">
        <v>845</v>
      </c>
      <c r="C308" s="10" t="s">
        <v>846</v>
      </c>
      <c r="D308" s="10" t="s">
        <v>847</v>
      </c>
      <c r="E308" s="8">
        <v>1000.0</v>
      </c>
      <c r="F308" s="15">
        <v>0.0</v>
      </c>
      <c r="G308" s="13">
        <f>F308*308</f>
        <v>0</v>
      </c>
      <c r="H308" s="18" t="s">
        <v>15</v>
      </c>
    </row>
    <row r="309" spans="1:8" outlineLevel="1">
      <c r="A309" s="18">
        <v>302</v>
      </c>
      <c r="B309" s="9" t="s">
        <v>848</v>
      </c>
      <c r="C309" s="10" t="s">
        <v>849</v>
      </c>
      <c r="D309" s="10" t="s">
        <v>850</v>
      </c>
      <c r="E309" s="8">
        <v>1000.0</v>
      </c>
      <c r="F309" s="15">
        <v>0.0</v>
      </c>
      <c r="G309" s="13">
        <f>F309*309</f>
        <v>0</v>
      </c>
      <c r="H309" s="18" t="s">
        <v>15</v>
      </c>
    </row>
    <row r="310" spans="1:8" outlineLevel="1">
      <c r="A310" s="18">
        <v>303</v>
      </c>
      <c r="B310" s="9" t="s">
        <v>851</v>
      </c>
      <c r="C310" s="10" t="s">
        <v>852</v>
      </c>
      <c r="D310" s="10" t="s">
        <v>853</v>
      </c>
      <c r="E310" s="8">
        <v>1000.0</v>
      </c>
      <c r="F310" s="15">
        <v>82.0</v>
      </c>
      <c r="G310" s="13">
        <f>F310*310</f>
        <v>25420</v>
      </c>
      <c r="H310" s="18" t="s">
        <v>15</v>
      </c>
    </row>
    <row r="311" spans="1:8" outlineLevel="1">
      <c r="A311" s="18">
        <v>304</v>
      </c>
      <c r="B311" s="9" t="s">
        <v>854</v>
      </c>
      <c r="C311" s="10" t="s">
        <v>855</v>
      </c>
      <c r="D311" s="10" t="s">
        <v>856</v>
      </c>
      <c r="E311" s="8">
        <v>1000.0</v>
      </c>
      <c r="F311" s="15">
        <v>143.0</v>
      </c>
      <c r="G311" s="13">
        <f>F311*311</f>
        <v>44473</v>
      </c>
      <c r="H311" s="18" t="s">
        <v>15</v>
      </c>
    </row>
    <row r="312" spans="1:8" outlineLevel="1">
      <c r="A312" s="18">
        <v>305</v>
      </c>
      <c r="B312" s="9" t="s">
        <v>857</v>
      </c>
      <c r="C312" s="10" t="s">
        <v>858</v>
      </c>
      <c r="D312" s="10" t="s">
        <v>859</v>
      </c>
      <c r="E312" s="8">
        <v>1000.0</v>
      </c>
      <c r="F312" s="15">
        <v>77.0</v>
      </c>
      <c r="G312" s="13">
        <f>F312*312</f>
        <v>24024</v>
      </c>
      <c r="H312" s="18" t="s">
        <v>15</v>
      </c>
    </row>
    <row r="313" spans="1:8" outlineLevel="1">
      <c r="A313" s="18">
        <v>306</v>
      </c>
      <c r="B313" s="9" t="s">
        <v>860</v>
      </c>
      <c r="C313" s="10" t="s">
        <v>861</v>
      </c>
      <c r="D313" s="10" t="s">
        <v>862</v>
      </c>
      <c r="E313" s="8">
        <v>1000.0</v>
      </c>
      <c r="F313" s="15">
        <v>60.0</v>
      </c>
      <c r="G313" s="13">
        <f>F313*313</f>
        <v>18780</v>
      </c>
      <c r="H313" s="18" t="s">
        <v>15</v>
      </c>
    </row>
    <row r="314" spans="1:8" outlineLevel="1">
      <c r="A314" s="18">
        <v>307</v>
      </c>
      <c r="B314" s="9" t="s">
        <v>863</v>
      </c>
      <c r="C314" s="10" t="s">
        <v>864</v>
      </c>
      <c r="D314" s="10" t="s">
        <v>865</v>
      </c>
      <c r="E314" s="8">
        <v>1000.0</v>
      </c>
      <c r="F314" s="15">
        <v>94.0</v>
      </c>
      <c r="G314" s="13">
        <f>F314*314</f>
        <v>29516</v>
      </c>
      <c r="H314" s="18" t="s">
        <v>15</v>
      </c>
    </row>
    <row r="315" spans="1:8" outlineLevel="1">
      <c r="A315" s="18">
        <v>308</v>
      </c>
      <c r="B315" s="9" t="s">
        <v>866</v>
      </c>
      <c r="C315" s="10" t="s">
        <v>867</v>
      </c>
      <c r="D315" s="10" t="s">
        <v>868</v>
      </c>
      <c r="E315" s="8">
        <v>1000.0</v>
      </c>
      <c r="F315" s="15">
        <v>56.0</v>
      </c>
      <c r="G315" s="13">
        <f>F315*315</f>
        <v>17640</v>
      </c>
      <c r="H315" s="18" t="s">
        <v>15</v>
      </c>
    </row>
    <row r="316" spans="1:8" outlineLevel="1">
      <c r="A316" s="18">
        <v>309</v>
      </c>
      <c r="B316" s="9" t="s">
        <v>869</v>
      </c>
      <c r="C316" s="10" t="s">
        <v>870</v>
      </c>
      <c r="D316" s="10" t="s">
        <v>871</v>
      </c>
      <c r="E316" s="8">
        <v>1000.0</v>
      </c>
      <c r="F316" s="15">
        <v>42.0</v>
      </c>
      <c r="G316" s="13">
        <f>F316*316</f>
        <v>13272</v>
      </c>
      <c r="H316" s="18" t="s">
        <v>15</v>
      </c>
    </row>
    <row r="317" spans="1:8" outlineLevel="1">
      <c r="A317" s="18">
        <v>310</v>
      </c>
      <c r="B317" s="9" t="s">
        <v>872</v>
      </c>
      <c r="C317" s="10" t="s">
        <v>873</v>
      </c>
      <c r="D317" s="10" t="s">
        <v>874</v>
      </c>
      <c r="E317" s="8">
        <v>1000.0</v>
      </c>
      <c r="F317" s="15">
        <v>52.0</v>
      </c>
      <c r="G317" s="13">
        <f>F317*317</f>
        <v>16484</v>
      </c>
      <c r="H317" s="18" t="s">
        <v>15</v>
      </c>
    </row>
    <row r="318" spans="1:8" outlineLevel="1">
      <c r="A318" s="18">
        <v>311</v>
      </c>
      <c r="B318" s="9" t="s">
        <v>875</v>
      </c>
      <c r="C318" s="10" t="s">
        <v>876</v>
      </c>
      <c r="D318" s="10" t="s">
        <v>877</v>
      </c>
      <c r="E318" s="8">
        <v>1000.0</v>
      </c>
      <c r="F318" s="15">
        <v>53.0</v>
      </c>
      <c r="G318" s="13">
        <f>F318*318</f>
        <v>16854</v>
      </c>
      <c r="H318" s="18" t="s">
        <v>15</v>
      </c>
    </row>
    <row r="319" spans="1:8" outlineLevel="1">
      <c r="A319" s="18">
        <v>312</v>
      </c>
      <c r="B319" s="9" t="s">
        <v>878</v>
      </c>
      <c r="C319" s="10" t="s">
        <v>879</v>
      </c>
      <c r="D319" s="10" t="s">
        <v>880</v>
      </c>
      <c r="E319" s="8">
        <v>1000.0</v>
      </c>
      <c r="F319" s="15">
        <v>65.0</v>
      </c>
      <c r="G319" s="13">
        <f>F319*319</f>
        <v>20735</v>
      </c>
      <c r="H319" s="18" t="s">
        <v>15</v>
      </c>
    </row>
    <row r="320" spans="1:8" outlineLevel="1">
      <c r="A320" s="18">
        <v>313</v>
      </c>
      <c r="B320" s="9" t="s">
        <v>881</v>
      </c>
      <c r="C320" s="10" t="s">
        <v>882</v>
      </c>
      <c r="D320" s="10" t="s">
        <v>883</v>
      </c>
      <c r="E320" s="8">
        <v>1000.0</v>
      </c>
      <c r="F320" s="15">
        <v>33.0</v>
      </c>
      <c r="G320" s="13">
        <f>F320*320</f>
        <v>10560</v>
      </c>
      <c r="H320" s="18" t="s">
        <v>15</v>
      </c>
    </row>
    <row r="321" spans="1:8" outlineLevel="1">
      <c r="A321" s="18">
        <v>314</v>
      </c>
      <c r="B321" s="9" t="s">
        <v>881</v>
      </c>
      <c r="C321" s="10" t="s">
        <v>884</v>
      </c>
      <c r="D321" s="10" t="s">
        <v>885</v>
      </c>
      <c r="E321" s="8">
        <v>1000.0</v>
      </c>
      <c r="F321" s="15">
        <v>0.0</v>
      </c>
      <c r="G321" s="13">
        <f>F321*321</f>
        <v>0</v>
      </c>
      <c r="H321" s="18" t="s">
        <v>15</v>
      </c>
    </row>
    <row r="322" spans="1:8" outlineLevel="1">
      <c r="A322" s="18">
        <v>315</v>
      </c>
      <c r="B322" s="9" t="s">
        <v>886</v>
      </c>
      <c r="C322" s="10" t="s">
        <v>887</v>
      </c>
      <c r="D322" s="10" t="s">
        <v>888</v>
      </c>
      <c r="E322" s="8">
        <v>1000.0</v>
      </c>
      <c r="F322" s="15">
        <v>0.0</v>
      </c>
      <c r="G322" s="13">
        <f>F322*322</f>
        <v>0</v>
      </c>
      <c r="H322" s="18" t="s">
        <v>15</v>
      </c>
    </row>
    <row r="323" spans="1:8" outlineLevel="1">
      <c r="A323" s="18">
        <v>316</v>
      </c>
      <c r="B323" s="9" t="s">
        <v>889</v>
      </c>
      <c r="C323" s="10" t="s">
        <v>890</v>
      </c>
      <c r="D323" s="10" t="s">
        <v>891</v>
      </c>
      <c r="E323" s="8">
        <v>1000.0</v>
      </c>
      <c r="F323" s="15">
        <v>52.0</v>
      </c>
      <c r="G323" s="13">
        <f>F323*323</f>
        <v>16796</v>
      </c>
      <c r="H323" s="18" t="s">
        <v>15</v>
      </c>
    </row>
    <row r="324" spans="1:8" outlineLevel="1">
      <c r="A324" s="18">
        <v>317</v>
      </c>
      <c r="B324" s="9" t="s">
        <v>892</v>
      </c>
      <c r="C324" s="10" t="s">
        <v>893</v>
      </c>
      <c r="D324" s="10" t="s">
        <v>894</v>
      </c>
      <c r="E324" s="8">
        <v>1000.0</v>
      </c>
      <c r="F324" s="15">
        <v>52.0</v>
      </c>
      <c r="G324" s="13">
        <f>F324*324</f>
        <v>16848</v>
      </c>
      <c r="H324" s="18" t="s">
        <v>15</v>
      </c>
    </row>
    <row r="325" spans="1:8" outlineLevel="1">
      <c r="A325" s="18">
        <v>318</v>
      </c>
      <c r="B325" s="9" t="s">
        <v>895</v>
      </c>
      <c r="C325" s="10" t="s">
        <v>896</v>
      </c>
      <c r="D325" s="10" t="s">
        <v>897</v>
      </c>
      <c r="E325" s="8">
        <v>1000.0</v>
      </c>
      <c r="F325" s="15">
        <v>41.0</v>
      </c>
      <c r="G325" s="13">
        <f>F325*325</f>
        <v>13325</v>
      </c>
      <c r="H325" s="18" t="s">
        <v>15</v>
      </c>
    </row>
    <row r="326" spans="1:8" outlineLevel="1">
      <c r="A326" s="18">
        <v>319</v>
      </c>
      <c r="B326" s="9" t="s">
        <v>898</v>
      </c>
      <c r="C326" s="10" t="s">
        <v>896</v>
      </c>
      <c r="D326" s="10" t="s">
        <v>899</v>
      </c>
      <c r="E326" s="8">
        <v>1000.0</v>
      </c>
      <c r="F326" s="15">
        <v>0.0</v>
      </c>
      <c r="G326" s="13">
        <f>F326*326</f>
        <v>0</v>
      </c>
      <c r="H326" s="18" t="s">
        <v>15</v>
      </c>
    </row>
    <row r="327" spans="1:8" outlineLevel="1">
      <c r="A327" s="18">
        <v>320</v>
      </c>
      <c r="B327" s="9" t="s">
        <v>900</v>
      </c>
      <c r="C327" s="10" t="s">
        <v>901</v>
      </c>
      <c r="D327" s="10" t="s">
        <v>902</v>
      </c>
      <c r="E327" s="8">
        <v>1000.0</v>
      </c>
      <c r="F327" s="15">
        <v>59.0</v>
      </c>
      <c r="G327" s="13">
        <f>F327*327</f>
        <v>19293</v>
      </c>
      <c r="H327" s="18" t="s">
        <v>15</v>
      </c>
    </row>
    <row r="328" spans="1:8" outlineLevel="1">
      <c r="A328" s="18">
        <v>321</v>
      </c>
      <c r="B328" s="9" t="s">
        <v>903</v>
      </c>
      <c r="C328" s="10" t="s">
        <v>904</v>
      </c>
      <c r="D328" s="10" t="s">
        <v>905</v>
      </c>
      <c r="E328" s="8">
        <v>1000.0</v>
      </c>
      <c r="F328" s="15">
        <v>0.0</v>
      </c>
      <c r="G328" s="13">
        <f>F328*328</f>
        <v>0</v>
      </c>
      <c r="H328" s="18" t="s">
        <v>15</v>
      </c>
    </row>
    <row r="329" spans="1:8" outlineLevel="1">
      <c r="A329" s="18">
        <v>322</v>
      </c>
      <c r="B329" s="9" t="s">
        <v>906</v>
      </c>
      <c r="C329" s="10" t="s">
        <v>907</v>
      </c>
      <c r="D329" s="10" t="s">
        <v>908</v>
      </c>
      <c r="E329" s="8">
        <v>1000.0</v>
      </c>
      <c r="F329" s="15">
        <v>230.0</v>
      </c>
      <c r="G329" s="13">
        <f>F329*329</f>
        <v>75670</v>
      </c>
      <c r="H329" s="18" t="s">
        <v>15</v>
      </c>
    </row>
    <row r="330" spans="1:8" outlineLevel="1">
      <c r="A330" s="18">
        <v>323</v>
      </c>
      <c r="B330" s="9" t="s">
        <v>909</v>
      </c>
      <c r="C330" s="10" t="s">
        <v>910</v>
      </c>
      <c r="D330" s="10" t="s">
        <v>911</v>
      </c>
      <c r="E330" s="8">
        <v>1000.0</v>
      </c>
      <c r="F330" s="15">
        <v>172.0</v>
      </c>
      <c r="G330" s="13">
        <f>F330*330</f>
        <v>56760</v>
      </c>
      <c r="H330" s="18" t="s">
        <v>15</v>
      </c>
    </row>
    <row r="331" spans="1:8" outlineLevel="1">
      <c r="A331" s="18">
        <v>324</v>
      </c>
      <c r="B331" s="9" t="s">
        <v>912</v>
      </c>
      <c r="C331" s="10" t="s">
        <v>913</v>
      </c>
      <c r="D331" s="10" t="s">
        <v>914</v>
      </c>
      <c r="E331" s="8">
        <v>1000.0</v>
      </c>
      <c r="F331" s="15">
        <v>59.0</v>
      </c>
      <c r="G331" s="13">
        <f>F331*331</f>
        <v>19529</v>
      </c>
      <c r="H331" s="18" t="s">
        <v>15</v>
      </c>
    </row>
    <row r="332" spans="1:8" outlineLevel="1">
      <c r="A332" s="18">
        <v>325</v>
      </c>
      <c r="B332" s="9" t="s">
        <v>915</v>
      </c>
      <c r="C332" s="10" t="s">
        <v>916</v>
      </c>
      <c r="D332" s="10" t="s">
        <v>917</v>
      </c>
      <c r="E332" s="8">
        <v>1000.0</v>
      </c>
      <c r="F332" s="15">
        <v>59.0</v>
      </c>
      <c r="G332" s="13">
        <f>F332*332</f>
        <v>19588</v>
      </c>
      <c r="H332" s="18" t="s">
        <v>15</v>
      </c>
    </row>
    <row r="333" spans="1:8" outlineLevel="1">
      <c r="A333" s="18">
        <v>326</v>
      </c>
      <c r="B333" s="9" t="s">
        <v>918</v>
      </c>
      <c r="C333" s="10" t="s">
        <v>919</v>
      </c>
      <c r="D333" s="10" t="s">
        <v>920</v>
      </c>
      <c r="E333" s="8">
        <v>1000.0</v>
      </c>
      <c r="F333" s="15">
        <v>60.0</v>
      </c>
      <c r="G333" s="13">
        <f>F333*333</f>
        <v>19980</v>
      </c>
      <c r="H333" s="18" t="s">
        <v>15</v>
      </c>
    </row>
    <row r="334" spans="1:8" outlineLevel="1">
      <c r="A334" s="18">
        <v>327</v>
      </c>
      <c r="B334" s="9" t="s">
        <v>921</v>
      </c>
      <c r="C334" s="10" t="s">
        <v>922</v>
      </c>
      <c r="D334" s="10" t="s">
        <v>923</v>
      </c>
      <c r="E334" s="8">
        <v>1000.0</v>
      </c>
      <c r="F334" s="15">
        <v>53.0</v>
      </c>
      <c r="G334" s="13">
        <f>F334*334</f>
        <v>17702</v>
      </c>
      <c r="H334" s="18" t="s">
        <v>15</v>
      </c>
    </row>
    <row r="335" spans="1:8" outlineLevel="1">
      <c r="A335" s="18">
        <v>328</v>
      </c>
      <c r="B335" s="9" t="s">
        <v>924</v>
      </c>
      <c r="C335" s="10" t="s">
        <v>925</v>
      </c>
      <c r="D335" s="10" t="s">
        <v>926</v>
      </c>
      <c r="E335" s="8">
        <v>1000.0</v>
      </c>
      <c r="F335" s="15">
        <v>527.0</v>
      </c>
      <c r="G335" s="13">
        <f>F335*335</f>
        <v>176545</v>
      </c>
      <c r="H335" s="18" t="s">
        <v>15</v>
      </c>
    </row>
    <row r="336" spans="1:8" outlineLevel="1">
      <c r="A336" s="18">
        <v>329</v>
      </c>
      <c r="B336" s="9" t="s">
        <v>927</v>
      </c>
      <c r="C336" s="10" t="s">
        <v>928</v>
      </c>
      <c r="D336" s="10" t="s">
        <v>929</v>
      </c>
      <c r="E336" s="8">
        <v>1000.0</v>
      </c>
      <c r="F336" s="15">
        <v>102.0</v>
      </c>
      <c r="G336" s="13">
        <f>F336*336</f>
        <v>34272</v>
      </c>
      <c r="H336" s="18" t="s">
        <v>15</v>
      </c>
    </row>
    <row r="337" spans="1:8" outlineLevel="1">
      <c r="A337" s="18">
        <v>330</v>
      </c>
      <c r="B337" s="9" t="s">
        <v>930</v>
      </c>
      <c r="C337" s="10" t="s">
        <v>931</v>
      </c>
      <c r="D337" s="10" t="s">
        <v>932</v>
      </c>
      <c r="E337" s="8">
        <v>1000.0</v>
      </c>
      <c r="F337" s="15">
        <v>53.0</v>
      </c>
      <c r="G337" s="13">
        <f>F337*337</f>
        <v>17861</v>
      </c>
      <c r="H337" s="18" t="s">
        <v>15</v>
      </c>
    </row>
    <row r="338" spans="1:8" outlineLevel="1">
      <c r="A338" s="18">
        <v>331</v>
      </c>
      <c r="B338" s="9" t="s">
        <v>933</v>
      </c>
      <c r="C338" s="10" t="s">
        <v>934</v>
      </c>
      <c r="D338" s="10" t="s">
        <v>935</v>
      </c>
      <c r="E338" s="8">
        <v>1000.0</v>
      </c>
      <c r="F338" s="15">
        <v>44.0</v>
      </c>
      <c r="G338" s="13">
        <f>F338*338</f>
        <v>14872</v>
      </c>
      <c r="H338" s="18" t="s">
        <v>15</v>
      </c>
    </row>
    <row r="339" spans="1:8" outlineLevel="1">
      <c r="A339" s="18">
        <v>332</v>
      </c>
      <c r="B339" s="9" t="s">
        <v>936</v>
      </c>
      <c r="C339" s="10" t="s">
        <v>937</v>
      </c>
      <c r="D339" s="10" t="s">
        <v>938</v>
      </c>
      <c r="E339" s="8">
        <v>1000.0</v>
      </c>
      <c r="F339" s="15">
        <v>41.0</v>
      </c>
      <c r="G339" s="13">
        <f>F339*339</f>
        <v>13899</v>
      </c>
      <c r="H339" s="18" t="s">
        <v>15</v>
      </c>
    </row>
    <row r="340" spans="1:8" outlineLevel="1">
      <c r="A340" s="18">
        <v>333</v>
      </c>
      <c r="B340" s="9" t="s">
        <v>939</v>
      </c>
      <c r="C340" s="10" t="s">
        <v>940</v>
      </c>
      <c r="D340" s="10" t="s">
        <v>941</v>
      </c>
      <c r="E340" s="8">
        <v>1000.0</v>
      </c>
      <c r="F340" s="15">
        <v>59.0</v>
      </c>
      <c r="G340" s="13">
        <f>F340*340</f>
        <v>20060</v>
      </c>
      <c r="H340" s="18" t="s">
        <v>15</v>
      </c>
    </row>
    <row r="341" spans="1:8" outlineLevel="1">
      <c r="A341" s="18">
        <v>334</v>
      </c>
      <c r="B341" s="9" t="s">
        <v>942</v>
      </c>
      <c r="C341" s="10" t="s">
        <v>943</v>
      </c>
      <c r="D341" s="10" t="s">
        <v>944</v>
      </c>
      <c r="E341" s="8">
        <v>1000.0</v>
      </c>
      <c r="F341" s="15">
        <v>193.0</v>
      </c>
      <c r="G341" s="13">
        <f>F341*341</f>
        <v>65813</v>
      </c>
      <c r="H341" s="18" t="s">
        <v>15</v>
      </c>
    </row>
    <row r="342" spans="1:8" outlineLevel="1">
      <c r="A342" s="18">
        <v>335</v>
      </c>
      <c r="B342" s="9" t="s">
        <v>945</v>
      </c>
      <c r="C342" s="10" t="s">
        <v>946</v>
      </c>
      <c r="D342" s="10" t="s">
        <v>947</v>
      </c>
      <c r="E342" s="8">
        <v>1000.0</v>
      </c>
      <c r="F342" s="15">
        <v>193.0</v>
      </c>
      <c r="G342" s="13">
        <f>F342*342</f>
        <v>66006</v>
      </c>
      <c r="H342" s="18" t="s">
        <v>15</v>
      </c>
    </row>
    <row r="343" spans="1:8" outlineLevel="1">
      <c r="A343" s="18">
        <v>336</v>
      </c>
      <c r="B343" s="9" t="s">
        <v>948</v>
      </c>
      <c r="C343" s="10" t="s">
        <v>949</v>
      </c>
      <c r="D343" s="10" t="s">
        <v>950</v>
      </c>
      <c r="E343" s="8">
        <v>1000.0</v>
      </c>
      <c r="F343" s="15">
        <v>0.0</v>
      </c>
      <c r="G343" s="13">
        <f>F343*343</f>
        <v>0</v>
      </c>
      <c r="H343" s="18" t="s">
        <v>15</v>
      </c>
    </row>
    <row r="344" spans="1:8" outlineLevel="1">
      <c r="A344" s="18">
        <v>337</v>
      </c>
      <c r="B344" s="9" t="s">
        <v>951</v>
      </c>
      <c r="C344" s="10" t="s">
        <v>952</v>
      </c>
      <c r="D344" s="10" t="s">
        <v>953</v>
      </c>
      <c r="E344" s="8">
        <v>1000.0</v>
      </c>
      <c r="F344" s="15">
        <v>123.0</v>
      </c>
      <c r="G344" s="13">
        <f>F344*344</f>
        <v>42312</v>
      </c>
      <c r="H344" s="18" t="s">
        <v>15</v>
      </c>
    </row>
    <row r="345" spans="1:8" outlineLevel="1">
      <c r="A345" s="18">
        <v>338</v>
      </c>
      <c r="B345" s="9" t="s">
        <v>954</v>
      </c>
      <c r="C345" s="10" t="s">
        <v>952</v>
      </c>
      <c r="D345" s="10" t="s">
        <v>955</v>
      </c>
      <c r="E345" s="8">
        <v>1000.0</v>
      </c>
      <c r="F345" s="15">
        <v>128.0</v>
      </c>
      <c r="G345" s="13">
        <f>F345*345</f>
        <v>44160</v>
      </c>
      <c r="H345" s="18" t="s">
        <v>15</v>
      </c>
    </row>
    <row r="346" spans="1:8" outlineLevel="1">
      <c r="A346" s="18">
        <v>339</v>
      </c>
      <c r="B346" s="9" t="s">
        <v>956</v>
      </c>
      <c r="C346" s="10" t="s">
        <v>957</v>
      </c>
      <c r="D346" s="10" t="s">
        <v>958</v>
      </c>
      <c r="E346" s="8">
        <v>1000.0</v>
      </c>
      <c r="F346" s="15">
        <v>230.0</v>
      </c>
      <c r="G346" s="13">
        <f>F346*346</f>
        <v>79580</v>
      </c>
      <c r="H346" s="18" t="s">
        <v>15</v>
      </c>
    </row>
    <row r="347" spans="1:8" outlineLevel="1">
      <c r="A347" s="18">
        <v>340</v>
      </c>
      <c r="B347" s="9" t="s">
        <v>959</v>
      </c>
      <c r="C347" s="10" t="s">
        <v>960</v>
      </c>
      <c r="D347" s="10" t="s">
        <v>961</v>
      </c>
      <c r="E347" s="8">
        <v>1000.0</v>
      </c>
      <c r="F347" s="15">
        <v>216.0</v>
      </c>
      <c r="G347" s="13">
        <f>F347*347</f>
        <v>74952</v>
      </c>
      <c r="H347" s="18" t="s">
        <v>15</v>
      </c>
    </row>
    <row r="348" spans="1:8" outlineLevel="1">
      <c r="A348" s="18">
        <v>341</v>
      </c>
      <c r="B348" s="9" t="s">
        <v>962</v>
      </c>
      <c r="C348" s="10" t="s">
        <v>963</v>
      </c>
      <c r="D348" s="10" t="s">
        <v>964</v>
      </c>
      <c r="E348" s="8">
        <v>1000.0</v>
      </c>
      <c r="F348" s="15">
        <v>0.0</v>
      </c>
      <c r="G348" s="13">
        <f>F348*348</f>
        <v>0</v>
      </c>
      <c r="H348" s="18" t="s">
        <v>15</v>
      </c>
    </row>
    <row r="349" spans="1:8" outlineLevel="1">
      <c r="A349" s="18">
        <v>342</v>
      </c>
      <c r="B349" s="9" t="s">
        <v>965</v>
      </c>
      <c r="C349" s="10" t="s">
        <v>966</v>
      </c>
      <c r="D349" s="10" t="s">
        <v>967</v>
      </c>
      <c r="E349" s="8">
        <v>1000.0</v>
      </c>
      <c r="F349" s="15">
        <v>39.0</v>
      </c>
      <c r="G349" s="13">
        <f>F349*349</f>
        <v>13611</v>
      </c>
      <c r="H349" s="18" t="s">
        <v>15</v>
      </c>
    </row>
    <row r="350" spans="1:8" outlineLevel="1">
      <c r="A350" s="18">
        <v>343</v>
      </c>
      <c r="B350" s="9" t="s">
        <v>968</v>
      </c>
      <c r="C350" s="10" t="s">
        <v>969</v>
      </c>
      <c r="D350" s="10" t="s">
        <v>970</v>
      </c>
      <c r="E350" s="8">
        <v>1000.0</v>
      </c>
      <c r="F350" s="15">
        <v>90.0</v>
      </c>
      <c r="G350" s="13">
        <f>F350*350</f>
        <v>31500</v>
      </c>
      <c r="H350" s="18" t="s">
        <v>15</v>
      </c>
    </row>
    <row r="351" spans="1:8" outlineLevel="1">
      <c r="A351" s="18">
        <v>344</v>
      </c>
      <c r="B351" s="9" t="s">
        <v>971</v>
      </c>
      <c r="C351" s="10" t="s">
        <v>972</v>
      </c>
      <c r="D351" s="10" t="s">
        <v>973</v>
      </c>
      <c r="E351" s="8">
        <v>1000.0</v>
      </c>
      <c r="F351" s="15">
        <v>59.0</v>
      </c>
      <c r="G351" s="13">
        <f>F351*351</f>
        <v>20709</v>
      </c>
      <c r="H351" s="18" t="s">
        <v>15</v>
      </c>
    </row>
    <row r="352" spans="1:8" outlineLevel="1">
      <c r="A352" s="18">
        <v>345</v>
      </c>
      <c r="B352" s="9" t="s">
        <v>974</v>
      </c>
      <c r="C352" s="10" t="s">
        <v>975</v>
      </c>
      <c r="D352" s="10" t="s">
        <v>976</v>
      </c>
      <c r="E352" s="8">
        <v>1000.0</v>
      </c>
      <c r="F352" s="15">
        <v>59.0</v>
      </c>
      <c r="G352" s="13">
        <f>F352*352</f>
        <v>20768</v>
      </c>
      <c r="H352" s="18" t="s">
        <v>15</v>
      </c>
    </row>
    <row r="353" spans="1:8" outlineLevel="1">
      <c r="A353" s="18">
        <v>346</v>
      </c>
      <c r="B353" s="9" t="s">
        <v>977</v>
      </c>
      <c r="C353" s="10" t="s">
        <v>978</v>
      </c>
      <c r="D353" s="10" t="s">
        <v>979</v>
      </c>
      <c r="E353" s="8">
        <v>1000.0</v>
      </c>
      <c r="F353" s="15">
        <v>82.0</v>
      </c>
      <c r="G353" s="13">
        <f>F353*353</f>
        <v>28946</v>
      </c>
      <c r="H353" s="18" t="s">
        <v>15</v>
      </c>
    </row>
    <row r="354" spans="1:8" outlineLevel="1">
      <c r="A354" s="18">
        <v>347</v>
      </c>
      <c r="B354" s="9" t="s">
        <v>980</v>
      </c>
      <c r="C354" s="10" t="s">
        <v>981</v>
      </c>
      <c r="D354" s="10" t="s">
        <v>982</v>
      </c>
      <c r="E354" s="8">
        <v>1000.0</v>
      </c>
      <c r="F354" s="15">
        <v>60.0</v>
      </c>
      <c r="G354" s="13">
        <f>F354*354</f>
        <v>21240</v>
      </c>
      <c r="H354" s="18" t="s">
        <v>15</v>
      </c>
    </row>
    <row r="355" spans="1:8" outlineLevel="1">
      <c r="A355" s="18">
        <v>348</v>
      </c>
      <c r="B355" s="9" t="s">
        <v>983</v>
      </c>
      <c r="C355" s="10" t="s">
        <v>984</v>
      </c>
      <c r="D355" s="10" t="s">
        <v>985</v>
      </c>
      <c r="E355" s="8">
        <v>1000.0</v>
      </c>
      <c r="F355" s="15">
        <v>60.0</v>
      </c>
      <c r="G355" s="13">
        <f>F355*355</f>
        <v>21300</v>
      </c>
      <c r="H355" s="18" t="s">
        <v>15</v>
      </c>
    </row>
    <row r="356" spans="1:8" outlineLevel="1">
      <c r="A356" s="18">
        <v>349</v>
      </c>
      <c r="B356" s="9" t="s">
        <v>986</v>
      </c>
      <c r="C356" s="10" t="s">
        <v>987</v>
      </c>
      <c r="D356" s="10" t="s">
        <v>988</v>
      </c>
      <c r="E356" s="8">
        <v>1000.0</v>
      </c>
      <c r="F356" s="15">
        <v>0.0</v>
      </c>
      <c r="G356" s="13">
        <f>F356*356</f>
        <v>0</v>
      </c>
      <c r="H356" s="18" t="s">
        <v>15</v>
      </c>
    </row>
    <row r="357" spans="1:8" outlineLevel="1">
      <c r="A357" s="18">
        <v>350</v>
      </c>
      <c r="B357" s="9" t="s">
        <v>989</v>
      </c>
      <c r="C357" s="10" t="s">
        <v>990</v>
      </c>
      <c r="D357" s="10" t="s">
        <v>991</v>
      </c>
      <c r="E357" s="8">
        <v>1000.0</v>
      </c>
      <c r="F357" s="15">
        <v>0.0</v>
      </c>
      <c r="G357" s="13">
        <f>F357*357</f>
        <v>0</v>
      </c>
      <c r="H357" s="18" t="s">
        <v>15</v>
      </c>
    </row>
    <row r="358" spans="1:8" outlineLevel="1">
      <c r="A358" s="18">
        <v>351</v>
      </c>
      <c r="B358" s="9" t="s">
        <v>992</v>
      </c>
      <c r="C358" s="10" t="s">
        <v>993</v>
      </c>
      <c r="D358" s="10" t="s">
        <v>994</v>
      </c>
      <c r="E358" s="8">
        <v>1000.0</v>
      </c>
      <c r="F358" s="15">
        <v>56.0</v>
      </c>
      <c r="G358" s="13">
        <f>F358*358</f>
        <v>20048</v>
      </c>
      <c r="H358" s="18" t="s">
        <v>15</v>
      </c>
    </row>
    <row r="359" spans="1:8" outlineLevel="1">
      <c r="A359" s="18">
        <v>352</v>
      </c>
      <c r="B359" s="9" t="s">
        <v>995</v>
      </c>
      <c r="C359" s="10" t="s">
        <v>996</v>
      </c>
      <c r="D359" s="10" t="s">
        <v>997</v>
      </c>
      <c r="E359" s="8">
        <v>1000.0</v>
      </c>
      <c r="F359" s="15">
        <v>0.0</v>
      </c>
      <c r="G359" s="13">
        <f>F359*359</f>
        <v>0</v>
      </c>
      <c r="H359" s="18" t="s">
        <v>15</v>
      </c>
    </row>
    <row r="360" spans="1:8" outlineLevel="1">
      <c r="A360" s="18">
        <v>353</v>
      </c>
      <c r="B360" s="9" t="s">
        <v>998</v>
      </c>
      <c r="C360" s="10" t="s">
        <v>999</v>
      </c>
      <c r="D360" s="10" t="s">
        <v>1000</v>
      </c>
      <c r="E360" s="8">
        <v>1000.0</v>
      </c>
      <c r="F360" s="15">
        <v>83.0</v>
      </c>
      <c r="G360" s="13">
        <f>F360*360</f>
        <v>29880</v>
      </c>
      <c r="H360" s="18" t="s">
        <v>15</v>
      </c>
    </row>
    <row r="361" spans="1:8" outlineLevel="1">
      <c r="A361" s="18">
        <v>354</v>
      </c>
      <c r="B361" s="9" t="s">
        <v>1001</v>
      </c>
      <c r="C361" s="10" t="s">
        <v>1002</v>
      </c>
      <c r="D361" s="10" t="s">
        <v>1003</v>
      </c>
      <c r="E361" s="8">
        <v>1000.0</v>
      </c>
      <c r="F361" s="15">
        <v>179.0</v>
      </c>
      <c r="G361" s="13">
        <f>F361*361</f>
        <v>64619</v>
      </c>
      <c r="H361" s="18" t="s">
        <v>15</v>
      </c>
    </row>
    <row r="362" spans="1:8" outlineLevel="1">
      <c r="A362" s="18">
        <v>355</v>
      </c>
      <c r="B362" s="9" t="s">
        <v>1004</v>
      </c>
      <c r="C362" s="10" t="s">
        <v>1005</v>
      </c>
      <c r="D362" s="10" t="s">
        <v>1006</v>
      </c>
      <c r="E362" s="8">
        <v>1000.0</v>
      </c>
      <c r="F362" s="15">
        <v>195.0</v>
      </c>
      <c r="G362" s="13">
        <f>F362*362</f>
        <v>70590</v>
      </c>
      <c r="H362" s="18" t="s">
        <v>15</v>
      </c>
    </row>
    <row r="363" spans="1:8" outlineLevel="1">
      <c r="A363" s="18">
        <v>356</v>
      </c>
      <c r="B363" s="9" t="s">
        <v>1007</v>
      </c>
      <c r="C363" s="10" t="s">
        <v>1008</v>
      </c>
      <c r="D363" s="10" t="s">
        <v>1009</v>
      </c>
      <c r="E363" s="8">
        <v>1000.0</v>
      </c>
      <c r="F363" s="15">
        <v>327.0</v>
      </c>
      <c r="G363" s="13">
        <f>F363*363</f>
        <v>118701</v>
      </c>
      <c r="H363" s="18" t="s">
        <v>15</v>
      </c>
    </row>
    <row r="364" spans="1:8" outlineLevel="1">
      <c r="A364" s="18">
        <v>357</v>
      </c>
      <c r="B364" s="9" t="s">
        <v>1010</v>
      </c>
      <c r="C364" s="10" t="s">
        <v>1011</v>
      </c>
      <c r="D364" s="10" t="s">
        <v>1012</v>
      </c>
      <c r="E364" s="8">
        <v>1000.0</v>
      </c>
      <c r="F364" s="15">
        <v>184.0</v>
      </c>
      <c r="G364" s="13">
        <f>F364*364</f>
        <v>66976</v>
      </c>
      <c r="H364" s="18" t="s">
        <v>15</v>
      </c>
    </row>
    <row r="365" spans="1:8" outlineLevel="1">
      <c r="A365" s="18">
        <v>358</v>
      </c>
      <c r="B365" s="9" t="s">
        <v>1013</v>
      </c>
      <c r="C365" s="10" t="s">
        <v>1014</v>
      </c>
      <c r="D365" s="10" t="s">
        <v>1015</v>
      </c>
      <c r="E365" s="8">
        <v>1000.0</v>
      </c>
      <c r="F365" s="15">
        <v>0.0</v>
      </c>
      <c r="G365" s="13">
        <f>F365*365</f>
        <v>0</v>
      </c>
      <c r="H365" s="18" t="s">
        <v>15</v>
      </c>
    </row>
    <row r="366" spans="1:8" outlineLevel="1">
      <c r="A366" s="18">
        <v>359</v>
      </c>
      <c r="B366" s="9" t="s">
        <v>1016</v>
      </c>
      <c r="C366" s="10" t="s">
        <v>1017</v>
      </c>
      <c r="D366" s="10" t="s">
        <v>1018</v>
      </c>
      <c r="E366" s="8">
        <v>1000.0</v>
      </c>
      <c r="F366" s="15">
        <v>187.0</v>
      </c>
      <c r="G366" s="13">
        <f>F366*366</f>
        <v>68442</v>
      </c>
      <c r="H366" s="18" t="s">
        <v>15</v>
      </c>
    </row>
    <row r="367" spans="1:8" outlineLevel="1">
      <c r="A367" s="18">
        <v>360</v>
      </c>
      <c r="B367" s="9" t="s">
        <v>1019</v>
      </c>
      <c r="C367" s="10" t="s">
        <v>1020</v>
      </c>
      <c r="D367" s="10" t="s">
        <v>1021</v>
      </c>
      <c r="E367" s="8">
        <v>1000.0</v>
      </c>
      <c r="F367" s="15">
        <v>244.0</v>
      </c>
      <c r="G367" s="13">
        <f>F367*367</f>
        <v>89548</v>
      </c>
      <c r="H367" s="18" t="s">
        <v>15</v>
      </c>
    </row>
    <row r="368" spans="1:8" outlineLevel="1">
      <c r="A368" s="18">
        <v>361</v>
      </c>
      <c r="B368" s="9" t="s">
        <v>1022</v>
      </c>
      <c r="C368" s="10" t="s">
        <v>1023</v>
      </c>
      <c r="D368" s="10" t="s">
        <v>1024</v>
      </c>
      <c r="E368" s="8">
        <v>1000.0</v>
      </c>
      <c r="F368" s="15">
        <v>274.0</v>
      </c>
      <c r="G368" s="13">
        <f>F368*368</f>
        <v>100832</v>
      </c>
      <c r="H368" s="18" t="s">
        <v>15</v>
      </c>
    </row>
    <row r="369" spans="1:8" outlineLevel="1">
      <c r="A369" s="18">
        <v>362</v>
      </c>
      <c r="B369" s="9" t="s">
        <v>1025</v>
      </c>
      <c r="C369" s="10" t="s">
        <v>1026</v>
      </c>
      <c r="D369" s="10" t="s">
        <v>1027</v>
      </c>
      <c r="E369" s="8">
        <v>1000.0</v>
      </c>
      <c r="F369" s="15">
        <v>280.0</v>
      </c>
      <c r="G369" s="13">
        <f>F369*369</f>
        <v>103320</v>
      </c>
      <c r="H369" s="18" t="s">
        <v>15</v>
      </c>
    </row>
    <row r="370" spans="1:8" outlineLevel="1">
      <c r="A370" s="18">
        <v>363</v>
      </c>
      <c r="B370" s="9" t="s">
        <v>1028</v>
      </c>
      <c r="C370" s="10" t="s">
        <v>1029</v>
      </c>
      <c r="D370" s="10" t="s">
        <v>1030</v>
      </c>
      <c r="E370" s="8">
        <v>1000.0</v>
      </c>
      <c r="F370" s="15">
        <v>241.0</v>
      </c>
      <c r="G370" s="13">
        <f>F370*370</f>
        <v>89170</v>
      </c>
      <c r="H370" s="18" t="s">
        <v>15</v>
      </c>
    </row>
    <row r="371" spans="1:8" outlineLevel="1">
      <c r="A371" s="18">
        <v>364</v>
      </c>
      <c r="B371" s="9" t="s">
        <v>1031</v>
      </c>
      <c r="C371" s="10" t="s">
        <v>1032</v>
      </c>
      <c r="D371" s="10" t="s">
        <v>1033</v>
      </c>
      <c r="E371" s="8">
        <v>1000.0</v>
      </c>
      <c r="F371" s="15">
        <v>0.0</v>
      </c>
      <c r="G371" s="13">
        <f>F371*371</f>
        <v>0</v>
      </c>
      <c r="H371" s="18" t="s">
        <v>15</v>
      </c>
    </row>
    <row r="372" spans="1:8" outlineLevel="1">
      <c r="A372" s="18">
        <v>365</v>
      </c>
      <c r="B372" s="9" t="s">
        <v>1034</v>
      </c>
      <c r="C372" s="10" t="s">
        <v>1035</v>
      </c>
      <c r="D372" s="10" t="s">
        <v>1036</v>
      </c>
      <c r="E372" s="8">
        <v>1000.0</v>
      </c>
      <c r="F372" s="15">
        <v>0.0</v>
      </c>
      <c r="G372" s="13">
        <f>F372*372</f>
        <v>0</v>
      </c>
      <c r="H372" s="18" t="s">
        <v>15</v>
      </c>
    </row>
    <row r="373" spans="1:8" outlineLevel="1">
      <c r="A373" s="18">
        <v>366</v>
      </c>
      <c r="B373" s="9" t="s">
        <v>1037</v>
      </c>
      <c r="C373" s="10" t="s">
        <v>1038</v>
      </c>
      <c r="D373" s="10" t="s">
        <v>1039</v>
      </c>
      <c r="E373" s="8">
        <v>1000.0</v>
      </c>
      <c r="F373" s="15">
        <v>0.0</v>
      </c>
      <c r="G373" s="13">
        <f>F373*373</f>
        <v>0</v>
      </c>
      <c r="H373" s="18" t="s">
        <v>15</v>
      </c>
    </row>
    <row r="374" spans="1:8" outlineLevel="1">
      <c r="A374" s="18">
        <v>367</v>
      </c>
      <c r="B374" s="9" t="s">
        <v>1040</v>
      </c>
      <c r="C374" s="10" t="s">
        <v>1041</v>
      </c>
      <c r="D374" s="10" t="s">
        <v>1042</v>
      </c>
      <c r="E374" s="8">
        <v>1000.0</v>
      </c>
      <c r="F374" s="15">
        <v>205.0</v>
      </c>
      <c r="G374" s="13">
        <f>F374*374</f>
        <v>76670</v>
      </c>
      <c r="H374" s="18" t="s">
        <v>15</v>
      </c>
    </row>
    <row r="375" spans="1:8" outlineLevel="1">
      <c r="A375" s="18">
        <v>368</v>
      </c>
      <c r="B375" s="9" t="s">
        <v>1043</v>
      </c>
      <c r="C375" s="10" t="s">
        <v>1044</v>
      </c>
      <c r="D375" s="10" t="s">
        <v>1045</v>
      </c>
      <c r="E375" s="8">
        <v>1000.0</v>
      </c>
      <c r="F375" s="15">
        <v>347.0</v>
      </c>
      <c r="G375" s="13">
        <f>F375*375</f>
        <v>130125</v>
      </c>
      <c r="H375" s="18" t="s">
        <v>15</v>
      </c>
    </row>
    <row r="376" spans="1:8" outlineLevel="1">
      <c r="A376" s="18">
        <v>369</v>
      </c>
      <c r="B376" s="9" t="s">
        <v>1046</v>
      </c>
      <c r="C376" s="10" t="s">
        <v>1047</v>
      </c>
      <c r="D376" s="10" t="s">
        <v>1048</v>
      </c>
      <c r="E376" s="8">
        <v>1000.0</v>
      </c>
      <c r="F376" s="15">
        <v>0.0</v>
      </c>
      <c r="G376" s="13">
        <f>F376*376</f>
        <v>0</v>
      </c>
      <c r="H376" s="18" t="s">
        <v>15</v>
      </c>
    </row>
    <row r="377" spans="1:8" outlineLevel="1">
      <c r="A377" s="18">
        <v>370</v>
      </c>
      <c r="B377" s="9" t="s">
        <v>1049</v>
      </c>
      <c r="C377" s="10" t="s">
        <v>1050</v>
      </c>
      <c r="D377" s="10" t="s">
        <v>1051</v>
      </c>
      <c r="E377" s="8">
        <v>1000.0</v>
      </c>
      <c r="F377" s="15">
        <v>0.0</v>
      </c>
      <c r="G377" s="13">
        <f>F377*377</f>
        <v>0</v>
      </c>
      <c r="H377" s="18" t="s">
        <v>15</v>
      </c>
    </row>
    <row r="378" spans="1:8" outlineLevel="1">
      <c r="A378" s="18">
        <v>371</v>
      </c>
      <c r="B378" s="9" t="s">
        <v>1052</v>
      </c>
      <c r="C378" s="10" t="s">
        <v>1053</v>
      </c>
      <c r="D378" s="10" t="s">
        <v>1054</v>
      </c>
      <c r="E378" s="8">
        <v>1000.0</v>
      </c>
      <c r="F378" s="15">
        <v>0.0</v>
      </c>
      <c r="G378" s="13">
        <f>F378*378</f>
        <v>0</v>
      </c>
      <c r="H378" s="18" t="s">
        <v>15</v>
      </c>
    </row>
    <row r="379" spans="1:8" outlineLevel="1">
      <c r="A379" s="18">
        <v>372</v>
      </c>
      <c r="B379" s="9" t="s">
        <v>1055</v>
      </c>
      <c r="C379" s="10" t="s">
        <v>1056</v>
      </c>
      <c r="D379" s="10" t="s">
        <v>1057</v>
      </c>
      <c r="E379" s="8">
        <v>1000.0</v>
      </c>
      <c r="F379" s="15">
        <v>228.0</v>
      </c>
      <c r="G379" s="13">
        <f>F379*379</f>
        <v>86412</v>
      </c>
      <c r="H379" s="18" t="s">
        <v>15</v>
      </c>
    </row>
    <row r="380" spans="1:8" outlineLevel="1">
      <c r="A380" s="18">
        <v>373</v>
      </c>
      <c r="B380" s="9" t="s">
        <v>1058</v>
      </c>
      <c r="C380" s="10" t="s">
        <v>1059</v>
      </c>
      <c r="D380" s="10" t="s">
        <v>1060</v>
      </c>
      <c r="E380" s="8">
        <v>1000.0</v>
      </c>
      <c r="F380" s="15">
        <v>374.0</v>
      </c>
      <c r="G380" s="13">
        <f>F380*380</f>
        <v>142120</v>
      </c>
      <c r="H380" s="18" t="s">
        <v>15</v>
      </c>
    </row>
    <row r="381" spans="1:8" outlineLevel="1">
      <c r="A381" s="18">
        <v>374</v>
      </c>
      <c r="B381" s="9" t="s">
        <v>1061</v>
      </c>
      <c r="C381" s="10" t="s">
        <v>1062</v>
      </c>
      <c r="D381" s="10" t="s">
        <v>1063</v>
      </c>
      <c r="E381" s="8">
        <v>1000.0</v>
      </c>
      <c r="F381" s="15">
        <v>0.0</v>
      </c>
      <c r="G381" s="13">
        <f>F381*381</f>
        <v>0</v>
      </c>
      <c r="H381" s="18" t="s">
        <v>15</v>
      </c>
    </row>
    <row r="382" spans="1:8" outlineLevel="1">
      <c r="A382" s="18">
        <v>375</v>
      </c>
      <c r="B382" s="9" t="s">
        <v>1064</v>
      </c>
      <c r="C382" s="10" t="s">
        <v>1065</v>
      </c>
      <c r="D382" s="10" t="s">
        <v>1066</v>
      </c>
      <c r="E382" s="8">
        <v>1000.0</v>
      </c>
      <c r="F382" s="15">
        <v>0.0</v>
      </c>
      <c r="G382" s="13">
        <f>F382*382</f>
        <v>0</v>
      </c>
      <c r="H382" s="18" t="s">
        <v>15</v>
      </c>
    </row>
    <row r="383" spans="1:8" outlineLevel="1">
      <c r="A383" s="18">
        <v>376</v>
      </c>
      <c r="B383" s="9" t="s">
        <v>1067</v>
      </c>
      <c r="C383" s="10" t="s">
        <v>1068</v>
      </c>
      <c r="D383" s="10" t="s">
        <v>1069</v>
      </c>
      <c r="E383" s="8">
        <v>1000.0</v>
      </c>
      <c r="F383" s="15">
        <v>132.0</v>
      </c>
      <c r="G383" s="13">
        <f>F383*383</f>
        <v>50556</v>
      </c>
      <c r="H383" s="18" t="s">
        <v>15</v>
      </c>
    </row>
    <row r="384" spans="1:8" outlineLevel="1">
      <c r="A384" s="18">
        <v>377</v>
      </c>
      <c r="B384" s="9" t="s">
        <v>1070</v>
      </c>
      <c r="C384" s="10" t="s">
        <v>1071</v>
      </c>
      <c r="D384" s="10" t="s">
        <v>1072</v>
      </c>
      <c r="E384" s="8">
        <v>1000.0</v>
      </c>
      <c r="F384" s="15">
        <v>193.0</v>
      </c>
      <c r="G384" s="13">
        <f>F384*384</f>
        <v>74112</v>
      </c>
      <c r="H384" s="18" t="s">
        <v>15</v>
      </c>
    </row>
    <row r="385" spans="1:8" outlineLevel="1">
      <c r="A385" s="18">
        <v>378</v>
      </c>
      <c r="B385" s="9" t="s">
        <v>1073</v>
      </c>
      <c r="C385" s="10" t="s">
        <v>1074</v>
      </c>
      <c r="D385" s="10" t="s">
        <v>1075</v>
      </c>
      <c r="E385" s="8">
        <v>1000.0</v>
      </c>
      <c r="F385" s="15">
        <v>269.0</v>
      </c>
      <c r="G385" s="13">
        <f>F385*385</f>
        <v>103565</v>
      </c>
      <c r="H385" s="18" t="s">
        <v>15</v>
      </c>
    </row>
    <row r="386" spans="1:8" outlineLevel="1">
      <c r="A386" s="18">
        <v>379</v>
      </c>
      <c r="B386" s="9" t="s">
        <v>1076</v>
      </c>
      <c r="C386" s="10" t="s">
        <v>1077</v>
      </c>
      <c r="D386" s="10" t="s">
        <v>1078</v>
      </c>
      <c r="E386" s="8">
        <v>1000.0</v>
      </c>
      <c r="F386" s="15">
        <v>336.0</v>
      </c>
      <c r="G386" s="13">
        <f>F386*386</f>
        <v>129696</v>
      </c>
      <c r="H386" s="18" t="s">
        <v>15</v>
      </c>
    </row>
    <row r="387" spans="1:8" outlineLevel="1">
      <c r="A387" s="18">
        <v>380</v>
      </c>
      <c r="B387" s="9" t="s">
        <v>1079</v>
      </c>
      <c r="C387" s="10" t="s">
        <v>1080</v>
      </c>
      <c r="D387" s="10" t="s">
        <v>1081</v>
      </c>
      <c r="E387" s="8">
        <v>1000.0</v>
      </c>
      <c r="F387" s="15">
        <v>222.0</v>
      </c>
      <c r="G387" s="13">
        <f>F387*387</f>
        <v>85914</v>
      </c>
      <c r="H387" s="18" t="s">
        <v>15</v>
      </c>
    </row>
    <row r="388" spans="1:8" outlineLevel="1">
      <c r="A388" s="18">
        <v>381</v>
      </c>
      <c r="B388" s="9" t="s">
        <v>1082</v>
      </c>
      <c r="C388" s="10" t="s">
        <v>1083</v>
      </c>
      <c r="D388" s="10" t="s">
        <v>1084</v>
      </c>
      <c r="E388" s="8">
        <v>1000.0</v>
      </c>
      <c r="F388" s="15">
        <v>0.0</v>
      </c>
      <c r="G388" s="13">
        <f>F388*388</f>
        <v>0</v>
      </c>
      <c r="H388" s="18" t="s">
        <v>15</v>
      </c>
    </row>
    <row r="389" spans="1:8" outlineLevel="1">
      <c r="A389" s="18">
        <v>382</v>
      </c>
      <c r="B389" s="9" t="s">
        <v>1085</v>
      </c>
      <c r="C389" s="10" t="s">
        <v>1086</v>
      </c>
      <c r="D389" s="10" t="s">
        <v>1087</v>
      </c>
      <c r="E389" s="8">
        <v>1000.0</v>
      </c>
      <c r="F389" s="15">
        <v>165.0</v>
      </c>
      <c r="G389" s="13">
        <f>F389*389</f>
        <v>64185</v>
      </c>
      <c r="H389" s="18" t="s">
        <v>15</v>
      </c>
    </row>
    <row r="390" spans="1:8" outlineLevel="1">
      <c r="A390" s="18">
        <v>383</v>
      </c>
      <c r="B390" s="9" t="s">
        <v>1088</v>
      </c>
      <c r="C390" s="10" t="s">
        <v>1089</v>
      </c>
      <c r="D390" s="10" t="s">
        <v>1090</v>
      </c>
      <c r="E390" s="8">
        <v>1000.0</v>
      </c>
      <c r="F390" s="15">
        <v>243.0</v>
      </c>
      <c r="G390" s="13">
        <f>F390*390</f>
        <v>94770</v>
      </c>
      <c r="H390" s="18" t="s">
        <v>15</v>
      </c>
    </row>
    <row r="391" spans="1:8" outlineLevel="1">
      <c r="A391" s="18">
        <v>384</v>
      </c>
      <c r="B391" s="9" t="s">
        <v>1091</v>
      </c>
      <c r="C391" s="10" t="s">
        <v>1092</v>
      </c>
      <c r="D391" s="10" t="s">
        <v>1093</v>
      </c>
      <c r="E391" s="8">
        <v>1000.0</v>
      </c>
      <c r="F391" s="15">
        <v>356.0</v>
      </c>
      <c r="G391" s="13">
        <f>F391*391</f>
        <v>139196</v>
      </c>
      <c r="H391" s="18" t="s">
        <v>15</v>
      </c>
    </row>
    <row r="392" spans="1:8" outlineLevel="1">
      <c r="A392" s="18">
        <v>385</v>
      </c>
      <c r="B392" s="9" t="s">
        <v>1094</v>
      </c>
      <c r="C392" s="10" t="s">
        <v>1095</v>
      </c>
      <c r="D392" s="10" t="s">
        <v>1096</v>
      </c>
      <c r="E392" s="8">
        <v>1000.0</v>
      </c>
      <c r="F392" s="15">
        <v>230.0</v>
      </c>
      <c r="G392" s="13">
        <f>F392*392</f>
        <v>90160</v>
      </c>
      <c r="H392" s="18" t="s">
        <v>15</v>
      </c>
    </row>
    <row r="393" spans="1:8" outlineLevel="1">
      <c r="A393" s="18">
        <v>386</v>
      </c>
      <c r="B393" s="9" t="s">
        <v>1097</v>
      </c>
      <c r="C393" s="10" t="s">
        <v>1098</v>
      </c>
      <c r="D393" s="10" t="s">
        <v>1099</v>
      </c>
      <c r="E393" s="8">
        <v>1000.0</v>
      </c>
      <c r="F393" s="15">
        <v>0.0</v>
      </c>
      <c r="G393" s="13">
        <f>F393*393</f>
        <v>0</v>
      </c>
      <c r="H393" s="18" t="s">
        <v>15</v>
      </c>
    </row>
    <row r="394" spans="1:8" outlineLevel="1">
      <c r="A394" s="18">
        <v>387</v>
      </c>
      <c r="B394" s="9" t="s">
        <v>1100</v>
      </c>
      <c r="C394" s="10" t="s">
        <v>1101</v>
      </c>
      <c r="D394" s="10" t="s">
        <v>1102</v>
      </c>
      <c r="E394" s="8">
        <v>1000.0</v>
      </c>
      <c r="F394" s="15">
        <v>0.0</v>
      </c>
      <c r="G394" s="13">
        <f>F394*394</f>
        <v>0</v>
      </c>
      <c r="H394" s="18" t="s">
        <v>15</v>
      </c>
    </row>
    <row r="395" spans="1:8" outlineLevel="1">
      <c r="A395" s="18">
        <v>388</v>
      </c>
      <c r="B395" s="9" t="s">
        <v>1103</v>
      </c>
      <c r="C395" s="10" t="s">
        <v>1104</v>
      </c>
      <c r="D395" s="10" t="s">
        <v>1105</v>
      </c>
      <c r="E395" s="8">
        <v>1000.0</v>
      </c>
      <c r="F395" s="15">
        <v>484.0</v>
      </c>
      <c r="G395" s="13">
        <f>F395*395</f>
        <v>191180</v>
      </c>
      <c r="H395" s="18" t="s">
        <v>15</v>
      </c>
    </row>
    <row r="396" spans="1:8" outlineLevel="1">
      <c r="A396" s="18">
        <v>389</v>
      </c>
      <c r="B396" s="9" t="s">
        <v>1106</v>
      </c>
      <c r="C396" s="10" t="s">
        <v>1107</v>
      </c>
      <c r="D396" s="10" t="s">
        <v>1108</v>
      </c>
      <c r="E396" s="8">
        <v>1000.0</v>
      </c>
      <c r="F396" s="15">
        <v>0.0</v>
      </c>
      <c r="G396" s="13">
        <f>F396*396</f>
        <v>0</v>
      </c>
      <c r="H396" s="18" t="s">
        <v>15</v>
      </c>
    </row>
    <row r="397" spans="1:8" outlineLevel="1">
      <c r="A397" s="18">
        <v>390</v>
      </c>
      <c r="B397" s="9" t="s">
        <v>1109</v>
      </c>
      <c r="C397" s="10" t="s">
        <v>1110</v>
      </c>
      <c r="D397" s="10" t="s">
        <v>1111</v>
      </c>
      <c r="E397" s="8">
        <v>1000.0</v>
      </c>
      <c r="F397" s="15">
        <v>0.0</v>
      </c>
      <c r="G397" s="13">
        <f>F397*397</f>
        <v>0</v>
      </c>
      <c r="H397" s="18" t="s">
        <v>15</v>
      </c>
    </row>
    <row r="398" spans="1:8" outlineLevel="1">
      <c r="A398" s="18">
        <v>391</v>
      </c>
      <c r="B398" s="9" t="s">
        <v>1112</v>
      </c>
      <c r="C398" s="10" t="s">
        <v>1113</v>
      </c>
      <c r="D398" s="10" t="s">
        <v>1114</v>
      </c>
      <c r="E398" s="8">
        <v>1000.0</v>
      </c>
      <c r="F398" s="15">
        <v>309.0</v>
      </c>
      <c r="G398" s="13">
        <f>F398*398</f>
        <v>122982</v>
      </c>
      <c r="H398" s="18" t="s">
        <v>15</v>
      </c>
    </row>
    <row r="399" spans="1:8" outlineLevel="1">
      <c r="A399" s="18">
        <v>392</v>
      </c>
      <c r="B399" s="9" t="s">
        <v>1115</v>
      </c>
      <c r="C399" s="10" t="s">
        <v>1116</v>
      </c>
      <c r="D399" s="10" t="s">
        <v>1117</v>
      </c>
      <c r="E399" s="8">
        <v>1000.0</v>
      </c>
      <c r="F399" s="15">
        <v>1249.0</v>
      </c>
      <c r="G399" s="13">
        <f>F399*399</f>
        <v>498351</v>
      </c>
      <c r="H399" s="18" t="s">
        <v>15</v>
      </c>
    </row>
    <row r="400" spans="1:8" outlineLevel="1">
      <c r="A400" s="18">
        <v>393</v>
      </c>
      <c r="B400" s="9" t="s">
        <v>1118</v>
      </c>
      <c r="C400" s="10" t="s">
        <v>1119</v>
      </c>
      <c r="D400" s="10" t="s">
        <v>1120</v>
      </c>
      <c r="E400" s="8">
        <v>1000.0</v>
      </c>
      <c r="F400" s="15">
        <v>1167.0</v>
      </c>
      <c r="G400" s="13">
        <f>F400*400</f>
        <v>466800</v>
      </c>
      <c r="H400" s="18" t="s">
        <v>15</v>
      </c>
    </row>
    <row r="401" spans="1:8" outlineLevel="1">
      <c r="A401" s="18">
        <v>394</v>
      </c>
      <c r="B401" s="9" t="s">
        <v>1121</v>
      </c>
      <c r="C401" s="10" t="s">
        <v>1122</v>
      </c>
      <c r="D401" s="10" t="s">
        <v>1123</v>
      </c>
      <c r="E401" s="8">
        <v>1000.0</v>
      </c>
      <c r="F401" s="15">
        <v>3804.0</v>
      </c>
      <c r="G401" s="13">
        <f>F401*401</f>
        <v>1525404</v>
      </c>
      <c r="H401" s="18" t="s">
        <v>15</v>
      </c>
    </row>
    <row r="402" spans="1:8" outlineLevel="1">
      <c r="A402" s="18">
        <v>395</v>
      </c>
      <c r="B402" s="9" t="s">
        <v>1124</v>
      </c>
      <c r="C402" s="10" t="s">
        <v>1125</v>
      </c>
      <c r="D402" s="10" t="s">
        <v>1126</v>
      </c>
      <c r="E402" s="8">
        <v>1000.0</v>
      </c>
      <c r="F402" s="15">
        <v>3206.0</v>
      </c>
      <c r="G402" s="13">
        <f>F402*402</f>
        <v>1288812</v>
      </c>
      <c r="H402" s="18" t="s">
        <v>15</v>
      </c>
    </row>
    <row r="403" spans="1:8" outlineLevel="1">
      <c r="A403" s="18">
        <v>396</v>
      </c>
      <c r="B403" s="9" t="s">
        <v>1127</v>
      </c>
      <c r="C403" s="10" t="s">
        <v>1128</v>
      </c>
      <c r="D403" s="10" t="s">
        <v>1129</v>
      </c>
      <c r="E403" s="8">
        <v>1000.0</v>
      </c>
      <c r="F403" s="15">
        <v>3215.0</v>
      </c>
      <c r="G403" s="13">
        <f>F403*403</f>
        <v>1295645</v>
      </c>
      <c r="H403" s="18" t="s">
        <v>15</v>
      </c>
    </row>
    <row r="404" spans="1:8" outlineLevel="1">
      <c r="A404" s="18">
        <v>397</v>
      </c>
      <c r="B404" s="9" t="s">
        <v>1130</v>
      </c>
      <c r="C404" s="10" t="s">
        <v>1131</v>
      </c>
      <c r="D404" s="10" t="s">
        <v>1132</v>
      </c>
      <c r="E404" s="8">
        <v>1000.0</v>
      </c>
      <c r="F404" s="15">
        <v>278.0</v>
      </c>
      <c r="G404" s="13">
        <f>F404*404</f>
        <v>112312</v>
      </c>
      <c r="H404" s="18" t="s">
        <v>15</v>
      </c>
    </row>
    <row r="405" spans="1:8" outlineLevel="1">
      <c r="A405" s="18">
        <v>398</v>
      </c>
      <c r="B405" s="9" t="s">
        <v>1133</v>
      </c>
      <c r="C405" s="10" t="s">
        <v>1134</v>
      </c>
      <c r="D405" s="10" t="s">
        <v>1135</v>
      </c>
      <c r="E405" s="8">
        <v>1000.0</v>
      </c>
      <c r="F405" s="15">
        <v>408.0</v>
      </c>
      <c r="G405" s="13">
        <f>F405*405</f>
        <v>165240</v>
      </c>
      <c r="H405" s="18" t="s">
        <v>15</v>
      </c>
    </row>
    <row r="406" spans="1:8" outlineLevel="1">
      <c r="A406" s="18">
        <v>399</v>
      </c>
      <c r="B406" s="9" t="s">
        <v>1136</v>
      </c>
      <c r="C406" s="10" t="s">
        <v>1137</v>
      </c>
      <c r="D406" s="10" t="s">
        <v>1138</v>
      </c>
      <c r="E406" s="8">
        <v>1000.0</v>
      </c>
      <c r="F406" s="15">
        <v>2722.0</v>
      </c>
      <c r="G406" s="13">
        <f>F406*406</f>
        <v>1105132</v>
      </c>
      <c r="H406" s="18" t="s">
        <v>15</v>
      </c>
    </row>
    <row r="407" spans="1:8" outlineLevel="1">
      <c r="A407" s="18">
        <v>400</v>
      </c>
      <c r="B407" s="9" t="s">
        <v>1139</v>
      </c>
      <c r="C407" s="10" t="s">
        <v>1140</v>
      </c>
      <c r="D407" s="10" t="s">
        <v>1141</v>
      </c>
      <c r="E407" s="8">
        <v>1000.0</v>
      </c>
      <c r="F407" s="15">
        <v>1020.0</v>
      </c>
      <c r="G407" s="13">
        <f>F407*407</f>
        <v>415140</v>
      </c>
      <c r="H407" s="18" t="s">
        <v>15</v>
      </c>
    </row>
    <row r="408" spans="1:8" outlineLevel="1">
      <c r="A408" s="18">
        <v>401</v>
      </c>
      <c r="B408" s="9" t="s">
        <v>1142</v>
      </c>
      <c r="C408" s="10" t="s">
        <v>1143</v>
      </c>
      <c r="D408" s="10" t="s">
        <v>1144</v>
      </c>
      <c r="E408" s="8">
        <v>1000.0</v>
      </c>
      <c r="F408" s="15">
        <v>1020.0</v>
      </c>
      <c r="G408" s="13">
        <f>F408*408</f>
        <v>416160</v>
      </c>
      <c r="H408" s="18" t="s">
        <v>15</v>
      </c>
    </row>
    <row r="409" spans="1:8" outlineLevel="1">
      <c r="A409" s="18">
        <v>402</v>
      </c>
      <c r="B409" s="9" t="s">
        <v>1145</v>
      </c>
      <c r="C409" s="10" t="s">
        <v>1146</v>
      </c>
      <c r="D409" s="10" t="s">
        <v>1147</v>
      </c>
      <c r="E409" s="8">
        <v>1000.0</v>
      </c>
      <c r="F409" s="15">
        <v>850.0</v>
      </c>
      <c r="G409" s="13">
        <f>F409*409</f>
        <v>347650</v>
      </c>
      <c r="H409" s="18" t="s">
        <v>15</v>
      </c>
    </row>
    <row r="410" spans="1:8" outlineLevel="1">
      <c r="A410" s="18">
        <v>403</v>
      </c>
      <c r="B410" s="9" t="s">
        <v>1148</v>
      </c>
      <c r="C410" s="10" t="s">
        <v>1149</v>
      </c>
      <c r="D410" s="10" t="s">
        <v>1150</v>
      </c>
      <c r="E410" s="8">
        <v>1000.0</v>
      </c>
      <c r="F410" s="15">
        <v>978.0</v>
      </c>
      <c r="G410" s="13">
        <f>F410*410</f>
        <v>400980</v>
      </c>
      <c r="H410" s="18" t="s">
        <v>15</v>
      </c>
    </row>
    <row r="411" spans="1:8" outlineLevel="1">
      <c r="A411" s="18">
        <v>404</v>
      </c>
      <c r="B411" s="9" t="s">
        <v>1151</v>
      </c>
      <c r="C411" s="10" t="s">
        <v>1152</v>
      </c>
      <c r="D411" s="10" t="s">
        <v>1153</v>
      </c>
      <c r="E411" s="8">
        <v>1000.0</v>
      </c>
      <c r="F411" s="15">
        <v>1020.0</v>
      </c>
      <c r="G411" s="13">
        <f>F411*411</f>
        <v>419220</v>
      </c>
      <c r="H411" s="18" t="s">
        <v>15</v>
      </c>
    </row>
    <row r="412" spans="1:8" outlineLevel="1">
      <c r="A412" s="18">
        <v>405</v>
      </c>
      <c r="B412" s="9" t="s">
        <v>1154</v>
      </c>
      <c r="C412" s="10" t="s">
        <v>1155</v>
      </c>
      <c r="D412" s="10" t="s">
        <v>1156</v>
      </c>
      <c r="E412" s="8">
        <v>1000.0</v>
      </c>
      <c r="F412" s="15">
        <v>1020.0</v>
      </c>
      <c r="G412" s="13">
        <f>F412*412</f>
        <v>420240</v>
      </c>
      <c r="H412" s="18" t="s">
        <v>15</v>
      </c>
    </row>
    <row r="413" spans="1:8" outlineLevel="1">
      <c r="A413" s="18">
        <v>406</v>
      </c>
      <c r="B413" s="9" t="s">
        <v>1157</v>
      </c>
      <c r="C413" s="10" t="s">
        <v>1158</v>
      </c>
      <c r="D413" s="10" t="s">
        <v>1159</v>
      </c>
      <c r="E413" s="8">
        <v>1000.0</v>
      </c>
      <c r="F413" s="15">
        <v>1020.0</v>
      </c>
      <c r="G413" s="13">
        <f>F413*413</f>
        <v>421260</v>
      </c>
      <c r="H413" s="18" t="s">
        <v>15</v>
      </c>
    </row>
    <row r="414" spans="1:8" outlineLevel="1">
      <c r="A414" s="18">
        <v>407</v>
      </c>
      <c r="B414" s="9" t="s">
        <v>1160</v>
      </c>
      <c r="C414" s="10" t="s">
        <v>1161</v>
      </c>
      <c r="D414" s="10" t="s">
        <v>1162</v>
      </c>
      <c r="E414" s="8">
        <v>1000.0</v>
      </c>
      <c r="F414" s="15">
        <v>1020.0</v>
      </c>
      <c r="G414" s="13">
        <f>F414*414</f>
        <v>422280</v>
      </c>
      <c r="H414" s="18" t="s">
        <v>15</v>
      </c>
    </row>
    <row r="415" spans="1:8" outlineLevel="1">
      <c r="A415" s="18">
        <v>408</v>
      </c>
      <c r="B415" s="9" t="s">
        <v>1163</v>
      </c>
      <c r="C415" s="10" t="s">
        <v>1164</v>
      </c>
      <c r="D415" s="10" t="s">
        <v>1165</v>
      </c>
      <c r="E415" s="8">
        <v>1000.0</v>
      </c>
      <c r="F415" s="15">
        <v>1020.0</v>
      </c>
      <c r="G415" s="13">
        <f>F415*415</f>
        <v>423300</v>
      </c>
      <c r="H415" s="18" t="s">
        <v>15</v>
      </c>
    </row>
    <row r="416" spans="1:8" outlineLevel="1">
      <c r="A416" s="18">
        <v>409</v>
      </c>
      <c r="B416" s="9" t="s">
        <v>1166</v>
      </c>
      <c r="C416" s="10" t="s">
        <v>1167</v>
      </c>
      <c r="D416" s="10" t="s">
        <v>1168</v>
      </c>
      <c r="E416" s="8">
        <v>1000.0</v>
      </c>
      <c r="F416" s="15">
        <v>1020.0</v>
      </c>
      <c r="G416" s="13">
        <f>F416*416</f>
        <v>424320</v>
      </c>
      <c r="H416" s="18" t="s">
        <v>15</v>
      </c>
    </row>
    <row r="417" spans="1:8" outlineLevel="1">
      <c r="A417" s="18">
        <v>410</v>
      </c>
      <c r="B417" s="9" t="s">
        <v>1169</v>
      </c>
      <c r="C417" s="10" t="s">
        <v>1170</v>
      </c>
      <c r="D417" s="10" t="s">
        <v>1171</v>
      </c>
      <c r="E417" s="8">
        <v>1000.0</v>
      </c>
      <c r="F417" s="15">
        <v>1020.0</v>
      </c>
      <c r="G417" s="13">
        <f>F417*417</f>
        <v>425340</v>
      </c>
      <c r="H417" s="18" t="s">
        <v>15</v>
      </c>
    </row>
    <row r="418" spans="1:8" outlineLevel="1">
      <c r="A418" s="18">
        <v>411</v>
      </c>
      <c r="B418" s="9" t="s">
        <v>1172</v>
      </c>
      <c r="C418" s="10" t="s">
        <v>1173</v>
      </c>
      <c r="D418" s="10" t="s">
        <v>1174</v>
      </c>
      <c r="E418" s="8">
        <v>1000.0</v>
      </c>
      <c r="F418" s="15">
        <v>1020.0</v>
      </c>
      <c r="G418" s="13">
        <f>F418*418</f>
        <v>426360</v>
      </c>
      <c r="H418" s="18" t="s">
        <v>15</v>
      </c>
    </row>
    <row r="419" spans="1:8" outlineLevel="1">
      <c r="A419" s="18">
        <v>412</v>
      </c>
      <c r="B419" s="9" t="s">
        <v>1175</v>
      </c>
      <c r="C419" s="10" t="s">
        <v>1176</v>
      </c>
      <c r="D419" s="10" t="s">
        <v>1177</v>
      </c>
      <c r="E419" s="8">
        <v>1000.0</v>
      </c>
      <c r="F419" s="15">
        <v>1020.0</v>
      </c>
      <c r="G419" s="13">
        <f>F419*419</f>
        <v>427380</v>
      </c>
      <c r="H419" s="18" t="s">
        <v>15</v>
      </c>
    </row>
    <row r="420" spans="1:8" outlineLevel="1">
      <c r="A420" s="18">
        <v>413</v>
      </c>
      <c r="B420" s="9" t="s">
        <v>1178</v>
      </c>
      <c r="C420" s="10" t="s">
        <v>1179</v>
      </c>
      <c r="D420" s="10" t="s">
        <v>1180</v>
      </c>
      <c r="E420" s="8">
        <v>1000.0</v>
      </c>
      <c r="F420" s="15">
        <v>1020.0</v>
      </c>
      <c r="G420" s="13">
        <f>F420*420</f>
        <v>428400</v>
      </c>
      <c r="H420" s="18" t="s">
        <v>15</v>
      </c>
    </row>
    <row r="421" spans="1:8" outlineLevel="1">
      <c r="A421" s="18">
        <v>414</v>
      </c>
      <c r="B421" s="9" t="s">
        <v>1181</v>
      </c>
      <c r="C421" s="10" t="s">
        <v>1182</v>
      </c>
      <c r="D421" s="10" t="s">
        <v>1183</v>
      </c>
      <c r="E421" s="8">
        <v>1000.0</v>
      </c>
      <c r="F421" s="15">
        <v>595.0</v>
      </c>
      <c r="G421" s="13">
        <f>F421*421</f>
        <v>250495</v>
      </c>
      <c r="H421" s="18" t="s">
        <v>15</v>
      </c>
    </row>
    <row r="422" spans="1:8" outlineLevel="1">
      <c r="A422" s="18">
        <v>415</v>
      </c>
      <c r="B422" s="9" t="s">
        <v>1184</v>
      </c>
      <c r="C422" s="10" t="s">
        <v>1185</v>
      </c>
      <c r="D422" s="10" t="s">
        <v>1186</v>
      </c>
      <c r="E422" s="8">
        <v>1000.0</v>
      </c>
      <c r="F422" s="15">
        <v>595.0</v>
      </c>
      <c r="G422" s="13">
        <f>F422*422</f>
        <v>251090</v>
      </c>
      <c r="H422" s="18" t="s">
        <v>15</v>
      </c>
    </row>
    <row r="423" spans="1:8" outlineLevel="1">
      <c r="A423" s="18">
        <v>416</v>
      </c>
      <c r="B423" s="9" t="s">
        <v>1187</v>
      </c>
      <c r="C423" s="10" t="s">
        <v>1188</v>
      </c>
      <c r="D423" s="10" t="s">
        <v>1189</v>
      </c>
      <c r="E423" s="8">
        <v>1000.0</v>
      </c>
      <c r="F423" s="15">
        <v>595.0</v>
      </c>
      <c r="G423" s="13">
        <f>F423*423</f>
        <v>251685</v>
      </c>
      <c r="H423" s="18" t="s">
        <v>15</v>
      </c>
    </row>
    <row r="424" spans="1:8" outlineLevel="1">
      <c r="A424" s="18">
        <v>417</v>
      </c>
      <c r="B424" s="9" t="s">
        <v>1190</v>
      </c>
      <c r="C424" s="10" t="s">
        <v>1191</v>
      </c>
      <c r="D424" s="10" t="s">
        <v>1192</v>
      </c>
      <c r="E424" s="8">
        <v>1000.0</v>
      </c>
      <c r="F424" s="15">
        <v>595.0</v>
      </c>
      <c r="G424" s="13">
        <f>F424*424</f>
        <v>252280</v>
      </c>
      <c r="H424" s="18" t="s">
        <v>15</v>
      </c>
    </row>
    <row r="425" spans="1:8" outlineLevel="1">
      <c r="A425" s="18">
        <v>418</v>
      </c>
      <c r="B425" s="9" t="s">
        <v>1193</v>
      </c>
      <c r="C425" s="10" t="s">
        <v>1194</v>
      </c>
      <c r="D425" s="10" t="s">
        <v>1195</v>
      </c>
      <c r="E425" s="8">
        <v>1000.0</v>
      </c>
      <c r="F425" s="15">
        <v>595.0</v>
      </c>
      <c r="G425" s="13">
        <f>F425*425</f>
        <v>252875</v>
      </c>
      <c r="H425" s="18" t="s">
        <v>15</v>
      </c>
    </row>
    <row r="426" spans="1:8" outlineLevel="1">
      <c r="A426" s="18">
        <v>419</v>
      </c>
      <c r="B426" s="9" t="s">
        <v>1196</v>
      </c>
      <c r="C426" s="10" t="s">
        <v>1197</v>
      </c>
      <c r="D426" s="10" t="s">
        <v>1198</v>
      </c>
      <c r="E426" s="8">
        <v>1000.0</v>
      </c>
      <c r="F426" s="15">
        <v>595.0</v>
      </c>
      <c r="G426" s="13">
        <f>F426*426</f>
        <v>253470</v>
      </c>
      <c r="H426" s="18" t="s">
        <v>15</v>
      </c>
    </row>
    <row r="427" spans="1:8" outlineLevel="1">
      <c r="A427" s="18">
        <v>420</v>
      </c>
      <c r="B427" s="9" t="s">
        <v>1199</v>
      </c>
      <c r="C427" s="10" t="s">
        <v>1200</v>
      </c>
      <c r="D427" s="10" t="s">
        <v>1201</v>
      </c>
      <c r="E427" s="8">
        <v>1000.0</v>
      </c>
      <c r="F427" s="15">
        <v>723.0</v>
      </c>
      <c r="G427" s="13">
        <f>F427*427</f>
        <v>308721</v>
      </c>
      <c r="H427" s="18" t="s">
        <v>15</v>
      </c>
    </row>
    <row r="428" spans="1:8" outlineLevel="1">
      <c r="A428" s="18">
        <v>421</v>
      </c>
      <c r="B428" s="9" t="s">
        <v>1202</v>
      </c>
      <c r="C428" s="10" t="s">
        <v>1203</v>
      </c>
      <c r="D428" s="10" t="s">
        <v>1204</v>
      </c>
      <c r="E428" s="8">
        <v>1000.0</v>
      </c>
      <c r="F428" s="15">
        <v>723.0</v>
      </c>
      <c r="G428" s="13">
        <f>F428*428</f>
        <v>309444</v>
      </c>
      <c r="H428" s="18" t="s">
        <v>15</v>
      </c>
    </row>
    <row r="429" spans="1:8" outlineLevel="1">
      <c r="A429" s="18">
        <v>422</v>
      </c>
      <c r="B429" s="9" t="s">
        <v>1205</v>
      </c>
      <c r="C429" s="10" t="s">
        <v>1206</v>
      </c>
      <c r="D429" s="10" t="s">
        <v>1207</v>
      </c>
      <c r="E429" s="8">
        <v>1000.0</v>
      </c>
      <c r="F429" s="15">
        <v>425.0</v>
      </c>
      <c r="G429" s="13">
        <f>F429*429</f>
        <v>182325</v>
      </c>
      <c r="H429" s="18" t="s">
        <v>15</v>
      </c>
    </row>
    <row r="430" spans="1:8" outlineLevel="1">
      <c r="A430" s="18">
        <v>423</v>
      </c>
      <c r="B430" s="9" t="s">
        <v>1208</v>
      </c>
      <c r="C430" s="10" t="s">
        <v>1209</v>
      </c>
      <c r="D430" s="10" t="s">
        <v>1210</v>
      </c>
      <c r="E430" s="8">
        <v>1000.0</v>
      </c>
      <c r="F430" s="15">
        <v>425.0</v>
      </c>
      <c r="G430" s="13">
        <f>F430*430</f>
        <v>182750</v>
      </c>
      <c r="H430" s="18" t="s">
        <v>15</v>
      </c>
    </row>
    <row r="431" spans="1:8" outlineLevel="1">
      <c r="A431" s="18">
        <v>424</v>
      </c>
      <c r="B431" s="9" t="s">
        <v>1211</v>
      </c>
      <c r="C431" s="10" t="s">
        <v>1212</v>
      </c>
      <c r="D431" s="10" t="s">
        <v>1213</v>
      </c>
      <c r="E431" s="8">
        <v>1000.0</v>
      </c>
      <c r="F431" s="15">
        <v>425.0</v>
      </c>
      <c r="G431" s="13">
        <f>F431*431</f>
        <v>183175</v>
      </c>
      <c r="H431" s="18" t="s">
        <v>15</v>
      </c>
    </row>
    <row r="432" spans="1:8" outlineLevel="1">
      <c r="A432" s="18">
        <v>425</v>
      </c>
      <c r="B432" s="9" t="s">
        <v>1214</v>
      </c>
      <c r="C432" s="10" t="s">
        <v>1215</v>
      </c>
      <c r="D432" s="10" t="s">
        <v>1216</v>
      </c>
      <c r="E432" s="8">
        <v>1000.0</v>
      </c>
      <c r="F432" s="15">
        <v>425.0</v>
      </c>
      <c r="G432" s="13">
        <f>F432*432</f>
        <v>183600</v>
      </c>
      <c r="H432" s="18" t="s">
        <v>15</v>
      </c>
    </row>
    <row r="433" spans="1:8" outlineLevel="1">
      <c r="A433" s="18">
        <v>426</v>
      </c>
      <c r="B433" s="9" t="s">
        <v>1217</v>
      </c>
      <c r="C433" s="10" t="s">
        <v>1218</v>
      </c>
      <c r="D433" s="10" t="s">
        <v>1219</v>
      </c>
      <c r="E433" s="8">
        <v>1000.0</v>
      </c>
      <c r="F433" s="15">
        <v>425.0</v>
      </c>
      <c r="G433" s="13">
        <f>F433*433</f>
        <v>184025</v>
      </c>
      <c r="H433" s="18" t="s">
        <v>15</v>
      </c>
    </row>
    <row r="434" spans="1:8" outlineLevel="1">
      <c r="A434" s="18">
        <v>427</v>
      </c>
      <c r="B434" s="9" t="s">
        <v>1220</v>
      </c>
      <c r="C434" s="10" t="s">
        <v>1221</v>
      </c>
      <c r="D434" s="10" t="s">
        <v>1222</v>
      </c>
      <c r="E434" s="8">
        <v>1000.0</v>
      </c>
      <c r="F434" s="15">
        <v>462.0</v>
      </c>
      <c r="G434" s="13">
        <f>F434*434</f>
        <v>200508</v>
      </c>
      <c r="H434" s="18" t="s">
        <v>15</v>
      </c>
    </row>
    <row r="435" spans="1:8" outlineLevel="1">
      <c r="A435" s="18">
        <v>428</v>
      </c>
      <c r="B435" s="9" t="s">
        <v>1223</v>
      </c>
      <c r="C435" s="10" t="s">
        <v>1224</v>
      </c>
      <c r="D435" s="10" t="s">
        <v>1225</v>
      </c>
      <c r="E435" s="8">
        <v>1000.0</v>
      </c>
      <c r="F435" s="15">
        <v>462.0</v>
      </c>
      <c r="G435" s="13">
        <f>F435*435</f>
        <v>200970</v>
      </c>
      <c r="H435" s="18" t="s">
        <v>15</v>
      </c>
    </row>
    <row r="436" spans="1:8" outlineLevel="1">
      <c r="A436" s="18">
        <v>429</v>
      </c>
      <c r="B436" s="9" t="s">
        <v>1226</v>
      </c>
      <c r="C436" s="10" t="s">
        <v>1227</v>
      </c>
      <c r="D436" s="10" t="s">
        <v>1228</v>
      </c>
      <c r="E436" s="8">
        <v>1000.0</v>
      </c>
      <c r="F436" s="15">
        <v>462.0</v>
      </c>
      <c r="G436" s="13">
        <f>F436*436</f>
        <v>201432</v>
      </c>
      <c r="H436" s="18" t="s">
        <v>15</v>
      </c>
    </row>
    <row r="437" spans="1:8" outlineLevel="1">
      <c r="A437" s="18">
        <v>430</v>
      </c>
      <c r="B437" s="9" t="s">
        <v>1229</v>
      </c>
      <c r="C437" s="10" t="s">
        <v>1230</v>
      </c>
      <c r="D437" s="10" t="s">
        <v>1231</v>
      </c>
      <c r="E437" s="8">
        <v>1000.0</v>
      </c>
      <c r="F437" s="15">
        <v>5152.0</v>
      </c>
      <c r="G437" s="13">
        <f>F437*437</f>
        <v>2251424</v>
      </c>
      <c r="H437" s="18" t="s">
        <v>15</v>
      </c>
    </row>
    <row r="438" spans="1:8" outlineLevel="1">
      <c r="A438" s="18">
        <v>431</v>
      </c>
      <c r="B438" s="9" t="s">
        <v>1232</v>
      </c>
      <c r="C438" s="10" t="s">
        <v>1233</v>
      </c>
      <c r="D438" s="10" t="s">
        <v>1234</v>
      </c>
      <c r="E438" s="8">
        <v>1000.0</v>
      </c>
      <c r="F438" s="15">
        <v>5856.0</v>
      </c>
      <c r="G438" s="13">
        <f>F438*438</f>
        <v>2564928</v>
      </c>
      <c r="H438" s="18" t="s">
        <v>15</v>
      </c>
    </row>
    <row r="439" spans="1:8" outlineLevel="1">
      <c r="A439" s="18">
        <v>432</v>
      </c>
      <c r="B439" s="9" t="s">
        <v>1235</v>
      </c>
      <c r="C439" s="10" t="s">
        <v>1236</v>
      </c>
      <c r="D439" s="10" t="s">
        <v>1237</v>
      </c>
      <c r="E439" s="8">
        <v>1000.0</v>
      </c>
      <c r="F439" s="15">
        <v>5856.0</v>
      </c>
      <c r="G439" s="13">
        <f>F439*439</f>
        <v>2570784</v>
      </c>
      <c r="H439" s="18" t="s">
        <v>15</v>
      </c>
    </row>
    <row r="440" spans="1:8" outlineLevel="1">
      <c r="A440" s="18">
        <v>433</v>
      </c>
      <c r="B440" s="9" t="s">
        <v>1238</v>
      </c>
      <c r="C440" s="10" t="s">
        <v>1239</v>
      </c>
      <c r="D440" s="10" t="s">
        <v>1240</v>
      </c>
      <c r="E440" s="8">
        <v>1000.0</v>
      </c>
      <c r="F440" s="15">
        <v>5550.0</v>
      </c>
      <c r="G440" s="13">
        <f>F440*440</f>
        <v>2442000</v>
      </c>
      <c r="H440" s="18" t="s">
        <v>15</v>
      </c>
    </row>
    <row r="441" spans="1:8" outlineLevel="1">
      <c r="A441" s="18">
        <v>434</v>
      </c>
      <c r="B441" s="9" t="s">
        <v>1241</v>
      </c>
      <c r="C441" s="10" t="s">
        <v>1242</v>
      </c>
      <c r="D441" s="10" t="s">
        <v>1243</v>
      </c>
      <c r="E441" s="8">
        <v>1000.0</v>
      </c>
      <c r="F441" s="15">
        <v>5839.0</v>
      </c>
      <c r="G441" s="13">
        <f>F441*441</f>
        <v>2574999</v>
      </c>
      <c r="H441" s="18" t="s">
        <v>15</v>
      </c>
    </row>
    <row r="442" spans="1:8" outlineLevel="1">
      <c r="A442" s="18">
        <v>435</v>
      </c>
      <c r="B442" s="9" t="s">
        <v>1244</v>
      </c>
      <c r="C442" s="10" t="s">
        <v>1245</v>
      </c>
      <c r="D442" s="10" t="s">
        <v>1246</v>
      </c>
      <c r="E442" s="8">
        <v>1000.0</v>
      </c>
      <c r="F442" s="15">
        <v>5568.0</v>
      </c>
      <c r="G442" s="13">
        <f>F442*442</f>
        <v>2461056</v>
      </c>
      <c r="H442" s="18" t="s">
        <v>15</v>
      </c>
    </row>
    <row r="443" spans="1:8" outlineLevel="1">
      <c r="A443" s="18">
        <v>436</v>
      </c>
      <c r="B443" s="9" t="s">
        <v>1247</v>
      </c>
      <c r="C443" s="10" t="s">
        <v>1248</v>
      </c>
      <c r="D443" s="10" t="s">
        <v>1249</v>
      </c>
      <c r="E443" s="8">
        <v>1000.0</v>
      </c>
      <c r="F443" s="15">
        <v>5839.0</v>
      </c>
      <c r="G443" s="13">
        <f>F443*443</f>
        <v>2586677</v>
      </c>
      <c r="H443" s="18" t="s">
        <v>15</v>
      </c>
    </row>
    <row r="444" spans="1:8" outlineLevel="1">
      <c r="A444" s="18">
        <v>437</v>
      </c>
      <c r="B444" s="9" t="s">
        <v>1250</v>
      </c>
      <c r="C444" s="10" t="s">
        <v>1251</v>
      </c>
      <c r="D444" s="10" t="s">
        <v>1252</v>
      </c>
      <c r="E444" s="8">
        <v>1000.0</v>
      </c>
      <c r="F444" s="15">
        <v>5280.0</v>
      </c>
      <c r="G444" s="13">
        <f>F444*444</f>
        <v>2344320</v>
      </c>
      <c r="H444" s="18" t="s">
        <v>15</v>
      </c>
    </row>
    <row r="445" spans="1:8" outlineLevel="1">
      <c r="A445" s="18">
        <v>438</v>
      </c>
      <c r="B445" s="9" t="s">
        <v>1253</v>
      </c>
      <c r="C445" s="10" t="s">
        <v>1254</v>
      </c>
      <c r="D445" s="10" t="s">
        <v>1255</v>
      </c>
      <c r="E445" s="8">
        <v>1000.0</v>
      </c>
      <c r="F445" s="15">
        <v>5760.0</v>
      </c>
      <c r="G445" s="13">
        <f>F445*445</f>
        <v>2563200</v>
      </c>
      <c r="H445" s="18" t="s">
        <v>15</v>
      </c>
    </row>
    <row r="446" spans="1:8" outlineLevel="1">
      <c r="A446" s="18">
        <v>439</v>
      </c>
      <c r="B446" s="9" t="s">
        <v>1256</v>
      </c>
      <c r="C446" s="10" t="s">
        <v>1257</v>
      </c>
      <c r="D446" s="10" t="s">
        <v>1258</v>
      </c>
      <c r="E446" s="8">
        <v>1000.0</v>
      </c>
      <c r="F446" s="15">
        <v>5856.0</v>
      </c>
      <c r="G446" s="13">
        <f>F446*446</f>
        <v>2611776</v>
      </c>
      <c r="H446" s="18" t="s">
        <v>15</v>
      </c>
    </row>
    <row r="447" spans="1:8" outlineLevel="1">
      <c r="A447" s="18">
        <v>440</v>
      </c>
      <c r="B447" s="9" t="s">
        <v>1259</v>
      </c>
      <c r="C447" s="10" t="s">
        <v>1260</v>
      </c>
      <c r="D447" s="10" t="s">
        <v>1261</v>
      </c>
      <c r="E447" s="8">
        <v>1000.0</v>
      </c>
      <c r="F447" s="15">
        <v>9024.0</v>
      </c>
      <c r="G447" s="13">
        <f>F447*447</f>
        <v>4033728</v>
      </c>
      <c r="H447" s="18" t="s">
        <v>15</v>
      </c>
    </row>
    <row r="448" spans="1:8" outlineLevel="1">
      <c r="A448" s="18">
        <v>441</v>
      </c>
      <c r="B448" s="9" t="s">
        <v>1262</v>
      </c>
      <c r="C448" s="10" t="s">
        <v>1263</v>
      </c>
      <c r="D448" s="10" t="s">
        <v>1264</v>
      </c>
      <c r="E448" s="8">
        <v>1000.0</v>
      </c>
      <c r="F448" s="15">
        <v>5568.0</v>
      </c>
      <c r="G448" s="13">
        <f>F448*448</f>
        <v>2494464</v>
      </c>
      <c r="H448" s="18" t="s">
        <v>15</v>
      </c>
    </row>
    <row r="449" spans="1:8" outlineLevel="1">
      <c r="A449" s="18">
        <v>442</v>
      </c>
      <c r="B449" s="9" t="s">
        <v>1265</v>
      </c>
      <c r="C449" s="10" t="s">
        <v>1266</v>
      </c>
      <c r="D449" s="10" t="s">
        <v>1267</v>
      </c>
      <c r="E449" s="8">
        <v>1000.0</v>
      </c>
      <c r="F449" s="15">
        <v>778.0</v>
      </c>
      <c r="G449" s="13">
        <f>F449*449</f>
        <v>349322</v>
      </c>
      <c r="H449" s="18" t="s">
        <v>15</v>
      </c>
    </row>
    <row r="450" spans="1:8" outlineLevel="1">
      <c r="A450" s="18">
        <v>443</v>
      </c>
      <c r="B450" s="9" t="s">
        <v>1268</v>
      </c>
      <c r="C450" s="10" t="s">
        <v>1269</v>
      </c>
      <c r="D450" s="10" t="s">
        <v>1270</v>
      </c>
      <c r="E450" s="8">
        <v>1000.0</v>
      </c>
      <c r="F450" s="15">
        <v>778.0</v>
      </c>
      <c r="G450" s="13">
        <f>F450*450</f>
        <v>350100</v>
      </c>
      <c r="H450" s="18" t="s">
        <v>15</v>
      </c>
    </row>
    <row r="451" spans="1:8" outlineLevel="1">
      <c r="A451" s="18">
        <v>444</v>
      </c>
      <c r="B451" s="9" t="s">
        <v>1271</v>
      </c>
      <c r="C451" s="10" t="s">
        <v>1272</v>
      </c>
      <c r="D451" s="10" t="s">
        <v>1273</v>
      </c>
      <c r="E451" s="8">
        <v>1000.0</v>
      </c>
      <c r="F451" s="15">
        <v>778.0</v>
      </c>
      <c r="G451" s="13">
        <f>F451*451</f>
        <v>350878</v>
      </c>
      <c r="H451" s="18" t="s">
        <v>15</v>
      </c>
    </row>
    <row r="452" spans="1:8" outlineLevel="1">
      <c r="A452" s="18">
        <v>445</v>
      </c>
      <c r="B452" s="9" t="s">
        <v>1274</v>
      </c>
      <c r="C452" s="10" t="s">
        <v>1275</v>
      </c>
      <c r="D452" s="10" t="s">
        <v>1276</v>
      </c>
      <c r="E452" s="8">
        <v>1000.0</v>
      </c>
      <c r="F452" s="15">
        <v>63753.0</v>
      </c>
      <c r="G452" s="13">
        <f>F452*452</f>
        <v>28816356</v>
      </c>
      <c r="H452" s="18" t="s">
        <v>15</v>
      </c>
    </row>
    <row r="453" spans="1:8" outlineLevel="1">
      <c r="A453" s="18">
        <v>446</v>
      </c>
      <c r="B453" s="9" t="s">
        <v>1277</v>
      </c>
      <c r="C453" s="10" t="s">
        <v>1278</v>
      </c>
      <c r="D453" s="10" t="s">
        <v>1279</v>
      </c>
      <c r="E453" s="8">
        <v>1000.0</v>
      </c>
      <c r="F453" s="15">
        <v>94656.0</v>
      </c>
      <c r="G453" s="13">
        <f>F453*453</f>
        <v>42879168</v>
      </c>
      <c r="H453" s="18" t="s">
        <v>15</v>
      </c>
    </row>
    <row r="454" spans="1:8" outlineLevel="1">
      <c r="A454" s="18">
        <v>447</v>
      </c>
      <c r="B454" s="9" t="s">
        <v>1280</v>
      </c>
      <c r="C454" s="10" t="s">
        <v>1281</v>
      </c>
      <c r="D454" s="10" t="s">
        <v>1282</v>
      </c>
      <c r="E454" s="8">
        <v>1000.0</v>
      </c>
      <c r="F454" s="15">
        <v>3080.0</v>
      </c>
      <c r="G454" s="13">
        <f>F454*454</f>
        <v>1398320</v>
      </c>
      <c r="H454" s="18" t="s">
        <v>15</v>
      </c>
    </row>
    <row r="455" spans="1:8" outlineLevel="1">
      <c r="A455" s="18">
        <v>448</v>
      </c>
      <c r="B455" s="9" t="s">
        <v>1283</v>
      </c>
      <c r="C455" s="10" t="s">
        <v>1284</v>
      </c>
      <c r="D455" s="10" t="s">
        <v>1285</v>
      </c>
      <c r="E455" s="8">
        <v>1000.0</v>
      </c>
      <c r="F455" s="15">
        <v>2941.0</v>
      </c>
      <c r="G455" s="13">
        <f>F455*455</f>
        <v>1338155</v>
      </c>
      <c r="H455" s="18" t="s">
        <v>15</v>
      </c>
    </row>
    <row r="456" spans="1:8" outlineLevel="1">
      <c r="A456" s="18">
        <v>449</v>
      </c>
      <c r="B456" s="9" t="s">
        <v>1286</v>
      </c>
      <c r="C456" s="10" t="s">
        <v>1287</v>
      </c>
      <c r="D456" s="10" t="s">
        <v>1288</v>
      </c>
      <c r="E456" s="8">
        <v>1000.0</v>
      </c>
      <c r="F456" s="15">
        <v>3080.0</v>
      </c>
      <c r="G456" s="13">
        <f>F456*456</f>
        <v>1404480</v>
      </c>
      <c r="H456" s="18" t="s">
        <v>15</v>
      </c>
    </row>
    <row r="457" spans="1:8" outlineLevel="1">
      <c r="A457" s="18">
        <v>450</v>
      </c>
      <c r="B457" s="9" t="s">
        <v>1289</v>
      </c>
      <c r="C457" s="10" t="s">
        <v>1290</v>
      </c>
      <c r="D457" s="10" t="s">
        <v>1291</v>
      </c>
      <c r="E457" s="8">
        <v>1000.0</v>
      </c>
      <c r="F457" s="15">
        <v>12192.0</v>
      </c>
      <c r="G457" s="13">
        <f>F457*457</f>
        <v>5571744</v>
      </c>
      <c r="H457" s="18" t="s">
        <v>15</v>
      </c>
    </row>
    <row r="458" spans="1:8" outlineLevel="1">
      <c r="A458" s="18">
        <v>451</v>
      </c>
      <c r="B458" s="9" t="s">
        <v>1292</v>
      </c>
      <c r="C458" s="10" t="s">
        <v>1293</v>
      </c>
      <c r="D458" s="10" t="s">
        <v>1294</v>
      </c>
      <c r="E458" s="8">
        <v>1000.0</v>
      </c>
      <c r="F458" s="15">
        <v>12864.0</v>
      </c>
      <c r="G458" s="13">
        <f>F458*458</f>
        <v>5891712</v>
      </c>
      <c r="H458" s="18" t="s">
        <v>15</v>
      </c>
    </row>
    <row r="459" spans="1:8" outlineLevel="1">
      <c r="A459" s="18">
        <v>452</v>
      </c>
      <c r="B459" s="9" t="s">
        <v>1295</v>
      </c>
      <c r="C459" s="10" t="s">
        <v>1296</v>
      </c>
      <c r="D459" s="10" t="s">
        <v>1297</v>
      </c>
      <c r="E459" s="8">
        <v>1000.0</v>
      </c>
      <c r="F459" s="15">
        <v>13248.0</v>
      </c>
      <c r="G459" s="13">
        <f>F459*459</f>
        <v>6080832</v>
      </c>
      <c r="H459" s="18" t="s">
        <v>15</v>
      </c>
    </row>
    <row r="460" spans="1:8" outlineLevel="1">
      <c r="A460" s="18">
        <v>453</v>
      </c>
      <c r="B460" s="9" t="s">
        <v>1298</v>
      </c>
      <c r="C460" s="10" t="s">
        <v>1299</v>
      </c>
      <c r="D460" s="10" t="s">
        <v>1300</v>
      </c>
      <c r="E460" s="8">
        <v>1000.0</v>
      </c>
      <c r="F460" s="15">
        <v>1469.0</v>
      </c>
      <c r="G460" s="13">
        <f>F460*460</f>
        <v>675740</v>
      </c>
      <c r="H460" s="18" t="s">
        <v>15</v>
      </c>
    </row>
    <row r="461" spans="1:8" outlineLevel="1">
      <c r="A461" s="18">
        <v>454</v>
      </c>
      <c r="B461" s="9" t="s">
        <v>1301</v>
      </c>
      <c r="C461" s="10" t="s">
        <v>1302</v>
      </c>
      <c r="D461" s="10" t="s">
        <v>1303</v>
      </c>
      <c r="E461" s="8">
        <v>1000.0</v>
      </c>
      <c r="F461" s="15">
        <v>3080.0</v>
      </c>
      <c r="G461" s="13">
        <f>F461*461</f>
        <v>1419880</v>
      </c>
      <c r="H461" s="18" t="s">
        <v>15</v>
      </c>
    </row>
    <row r="462" spans="1:8" outlineLevel="1">
      <c r="A462" s="18">
        <v>455</v>
      </c>
      <c r="B462" s="9" t="s">
        <v>1304</v>
      </c>
      <c r="C462" s="10" t="s">
        <v>1305</v>
      </c>
      <c r="D462" s="10" t="s">
        <v>1306</v>
      </c>
      <c r="E462" s="8">
        <v>1000.0</v>
      </c>
      <c r="F462" s="15">
        <v>2496.0</v>
      </c>
      <c r="G462" s="13">
        <f>F462*462</f>
        <v>1153152</v>
      </c>
      <c r="H462" s="18" t="s">
        <v>15</v>
      </c>
    </row>
    <row r="463" spans="1:8" outlineLevel="1">
      <c r="A463" s="18">
        <v>456</v>
      </c>
      <c r="B463" s="9" t="s">
        <v>1307</v>
      </c>
      <c r="C463" s="10" t="s">
        <v>1308</v>
      </c>
      <c r="D463" s="10" t="s">
        <v>1309</v>
      </c>
      <c r="E463" s="8">
        <v>1000.0</v>
      </c>
      <c r="F463" s="15">
        <v>2784.0</v>
      </c>
      <c r="G463" s="13">
        <f>F463*463</f>
        <v>1288992</v>
      </c>
      <c r="H463" s="18" t="s">
        <v>15</v>
      </c>
    </row>
    <row r="464" spans="1:8" outlineLevel="1">
      <c r="A464" s="18">
        <v>457</v>
      </c>
      <c r="B464" s="9" t="s">
        <v>1310</v>
      </c>
      <c r="C464" s="10" t="s">
        <v>1311</v>
      </c>
      <c r="D464" s="10" t="s">
        <v>1312</v>
      </c>
      <c r="E464" s="8">
        <v>1000.0</v>
      </c>
      <c r="F464" s="15">
        <v>2784.0</v>
      </c>
      <c r="G464" s="13">
        <f>F464*464</f>
        <v>1291776</v>
      </c>
      <c r="H464" s="18" t="s">
        <v>15</v>
      </c>
    </row>
    <row r="465" spans="1:8" outlineLevel="1">
      <c r="A465" s="18">
        <v>458</v>
      </c>
      <c r="B465" s="9" t="s">
        <v>1313</v>
      </c>
      <c r="C465" s="10" t="s">
        <v>1314</v>
      </c>
      <c r="D465" s="10" t="s">
        <v>1315</v>
      </c>
      <c r="E465" s="8">
        <v>1000.0</v>
      </c>
      <c r="F465" s="15">
        <v>3080.0</v>
      </c>
      <c r="G465" s="13">
        <f>F465*465</f>
        <v>1432200</v>
      </c>
      <c r="H465" s="18" t="s">
        <v>15</v>
      </c>
    </row>
    <row r="466" spans="1:8" outlineLevel="1">
      <c r="A466" s="18">
        <v>459</v>
      </c>
      <c r="B466" s="9" t="s">
        <v>1316</v>
      </c>
      <c r="C466" s="10" t="s">
        <v>1317</v>
      </c>
      <c r="D466" s="10" t="s">
        <v>1318</v>
      </c>
      <c r="E466" s="8">
        <v>1000.0</v>
      </c>
      <c r="F466" s="15">
        <v>2496.0</v>
      </c>
      <c r="G466" s="13">
        <f>F466*466</f>
        <v>1163136</v>
      </c>
      <c r="H466" s="18" t="s">
        <v>15</v>
      </c>
    </row>
    <row r="467" spans="1:8" outlineLevel="1">
      <c r="A467" s="18">
        <v>460</v>
      </c>
      <c r="B467" s="9" t="s">
        <v>1319</v>
      </c>
      <c r="C467" s="10" t="s">
        <v>1320</v>
      </c>
      <c r="D467" s="10" t="s">
        <v>1321</v>
      </c>
      <c r="E467" s="8">
        <v>1000.0</v>
      </c>
      <c r="F467" s="15">
        <v>2016.0</v>
      </c>
      <c r="G467" s="13">
        <f>F467*467</f>
        <v>941472</v>
      </c>
      <c r="H467" s="18" t="s">
        <v>15</v>
      </c>
    </row>
    <row r="468" spans="1:8" outlineLevel="1">
      <c r="A468" s="18">
        <v>461</v>
      </c>
      <c r="B468" s="9" t="s">
        <v>1322</v>
      </c>
      <c r="C468" s="10" t="s">
        <v>1323</v>
      </c>
      <c r="D468" s="10" t="s">
        <v>1324</v>
      </c>
      <c r="E468" s="8">
        <v>1000.0</v>
      </c>
      <c r="F468" s="15">
        <v>3080.0</v>
      </c>
      <c r="G468" s="13">
        <f>F468*468</f>
        <v>1441440</v>
      </c>
      <c r="H468" s="18" t="s">
        <v>15</v>
      </c>
    </row>
    <row r="469" spans="1:8" outlineLevel="1">
      <c r="A469" s="18">
        <v>462</v>
      </c>
      <c r="B469" s="9" t="s">
        <v>1325</v>
      </c>
      <c r="C469" s="10" t="s">
        <v>1326</v>
      </c>
      <c r="D469" s="10" t="s">
        <v>1327</v>
      </c>
      <c r="E469" s="8">
        <v>1000.0</v>
      </c>
      <c r="F469" s="15">
        <v>2400.0</v>
      </c>
      <c r="G469" s="13">
        <f>F469*469</f>
        <v>1125600</v>
      </c>
      <c r="H469" s="18" t="s">
        <v>15</v>
      </c>
    </row>
    <row r="470" spans="1:8" outlineLevel="1">
      <c r="A470" s="18">
        <v>463</v>
      </c>
      <c r="B470" s="9" t="s">
        <v>1328</v>
      </c>
      <c r="C470" s="10" t="s">
        <v>1329</v>
      </c>
      <c r="D470" s="10" t="s">
        <v>1330</v>
      </c>
      <c r="E470" s="8">
        <v>1000.0</v>
      </c>
      <c r="F470" s="15">
        <v>2784.0</v>
      </c>
      <c r="G470" s="13">
        <f>F470*470</f>
        <v>1308480</v>
      </c>
      <c r="H470" s="18" t="s">
        <v>15</v>
      </c>
    </row>
    <row r="471" spans="1:8" outlineLevel="1">
      <c r="A471" s="18">
        <v>464</v>
      </c>
      <c r="B471" s="9" t="s">
        <v>1331</v>
      </c>
      <c r="C471" s="10" t="s">
        <v>1332</v>
      </c>
      <c r="D471" s="10" t="s">
        <v>1333</v>
      </c>
      <c r="E471" s="8">
        <v>1000.0</v>
      </c>
      <c r="F471" s="15">
        <v>2784.0</v>
      </c>
      <c r="G471" s="13">
        <f>F471*471</f>
        <v>1311264</v>
      </c>
      <c r="H471" s="18" t="s">
        <v>15</v>
      </c>
    </row>
    <row r="472" spans="1:8" outlineLevel="1">
      <c r="A472" s="18">
        <v>465</v>
      </c>
      <c r="B472" s="9" t="s">
        <v>1334</v>
      </c>
      <c r="C472" s="10" t="s">
        <v>1335</v>
      </c>
      <c r="D472" s="10" t="s">
        <v>1336</v>
      </c>
      <c r="E472" s="8">
        <v>1000.0</v>
      </c>
      <c r="F472" s="15">
        <v>1824.0</v>
      </c>
      <c r="G472" s="13">
        <f>F472*472</f>
        <v>860928</v>
      </c>
      <c r="H472" s="18" t="s">
        <v>15</v>
      </c>
    </row>
    <row r="473" spans="1:8" outlineLevel="1">
      <c r="A473" s="18">
        <v>466</v>
      </c>
      <c r="B473" s="9" t="s">
        <v>1337</v>
      </c>
      <c r="C473" s="10" t="s">
        <v>1338</v>
      </c>
      <c r="D473" s="10" t="s">
        <v>1339</v>
      </c>
      <c r="E473" s="8">
        <v>1000.0</v>
      </c>
      <c r="F473" s="15">
        <v>2496.0</v>
      </c>
      <c r="G473" s="13">
        <f>F473*473</f>
        <v>1180608</v>
      </c>
      <c r="H473" s="18" t="s">
        <v>15</v>
      </c>
    </row>
    <row r="474" spans="1:8" outlineLevel="1">
      <c r="A474" s="18">
        <v>467</v>
      </c>
      <c r="B474" s="9" t="s">
        <v>1340</v>
      </c>
      <c r="C474" s="10" t="s">
        <v>1341</v>
      </c>
      <c r="D474" s="10" t="s">
        <v>1342</v>
      </c>
      <c r="E474" s="8">
        <v>1000.0</v>
      </c>
      <c r="F474" s="15">
        <v>2016.0</v>
      </c>
      <c r="G474" s="13">
        <f>F474*474</f>
        <v>955584</v>
      </c>
      <c r="H474" s="18" t="s">
        <v>15</v>
      </c>
    </row>
    <row r="475" spans="1:8" outlineLevel="1">
      <c r="A475" s="18">
        <v>468</v>
      </c>
      <c r="B475" s="9" t="s">
        <v>1343</v>
      </c>
      <c r="C475" s="10" t="s">
        <v>1344</v>
      </c>
      <c r="D475" s="10" t="s">
        <v>1345</v>
      </c>
      <c r="E475" s="8">
        <v>1000.0</v>
      </c>
      <c r="F475" s="15">
        <v>2712.0</v>
      </c>
      <c r="G475" s="13">
        <f>F475*475</f>
        <v>1288200</v>
      </c>
      <c r="H475" s="18" t="s">
        <v>15</v>
      </c>
    </row>
    <row r="476" spans="1:8" outlineLevel="1">
      <c r="A476" s="18">
        <v>469</v>
      </c>
      <c r="B476" s="9" t="s">
        <v>1346</v>
      </c>
      <c r="C476" s="10" t="s">
        <v>1347</v>
      </c>
      <c r="D476" s="10" t="s">
        <v>1348</v>
      </c>
      <c r="E476" s="8">
        <v>1000.0</v>
      </c>
      <c r="F476" s="15">
        <v>3080.0</v>
      </c>
      <c r="G476" s="13">
        <f>F476*476</f>
        <v>1466080</v>
      </c>
      <c r="H476" s="18" t="s">
        <v>15</v>
      </c>
    </row>
    <row r="477" spans="1:8" outlineLevel="1">
      <c r="A477" s="18">
        <v>470</v>
      </c>
      <c r="B477" s="9" t="s">
        <v>1349</v>
      </c>
      <c r="C477" s="10" t="s">
        <v>1350</v>
      </c>
      <c r="D477" s="10" t="s">
        <v>1351</v>
      </c>
      <c r="E477" s="8">
        <v>1000.0</v>
      </c>
      <c r="F477" s="15">
        <v>2208.0</v>
      </c>
      <c r="G477" s="13">
        <f>F477*477</f>
        <v>1053216</v>
      </c>
      <c r="H477" s="18" t="s">
        <v>15</v>
      </c>
    </row>
    <row r="478" spans="1:8" outlineLevel="1">
      <c r="A478" s="18">
        <v>471</v>
      </c>
      <c r="B478" s="9" t="s">
        <v>1352</v>
      </c>
      <c r="C478" s="10" t="s">
        <v>1353</v>
      </c>
      <c r="D478" s="10" t="s">
        <v>1354</v>
      </c>
      <c r="E478" s="8">
        <v>1000.0</v>
      </c>
      <c r="F478" s="15">
        <v>2784.0</v>
      </c>
      <c r="G478" s="13">
        <f>F478*478</f>
        <v>1330752</v>
      </c>
      <c r="H478" s="18" t="s">
        <v>15</v>
      </c>
    </row>
    <row r="479" spans="1:8" outlineLevel="1">
      <c r="A479" s="18">
        <v>472</v>
      </c>
      <c r="B479" s="9" t="s">
        <v>1355</v>
      </c>
      <c r="C479" s="10" t="s">
        <v>1356</v>
      </c>
      <c r="D479" s="10" t="s">
        <v>1357</v>
      </c>
      <c r="E479" s="8">
        <v>1000.0</v>
      </c>
      <c r="F479" s="15">
        <v>1176.0</v>
      </c>
      <c r="G479" s="13">
        <f>F479*479</f>
        <v>563304</v>
      </c>
      <c r="H479" s="18" t="s">
        <v>15</v>
      </c>
    </row>
    <row r="480" spans="1:8" outlineLevel="1">
      <c r="A480" s="18">
        <v>473</v>
      </c>
      <c r="B480" s="9" t="s">
        <v>1358</v>
      </c>
      <c r="C480" s="10" t="s">
        <v>1359</v>
      </c>
      <c r="D480" s="10" t="s">
        <v>1360</v>
      </c>
      <c r="E480" s="8" t="s">
        <v>1361</v>
      </c>
      <c r="F480" s="15">
        <v>2350.0</v>
      </c>
      <c r="G480" s="13">
        <f>F480*480</f>
        <v>1128000</v>
      </c>
      <c r="H480" s="18" t="s">
        <v>15</v>
      </c>
    </row>
    <row r="481" spans="1:8" outlineLevel="1">
      <c r="A481" s="18">
        <v>474</v>
      </c>
      <c r="B481" s="9" t="s">
        <v>1358</v>
      </c>
      <c r="C481" s="10" t="s">
        <v>1362</v>
      </c>
      <c r="D481" s="10" t="s">
        <v>1363</v>
      </c>
      <c r="E481" s="8">
        <v>1000.0</v>
      </c>
      <c r="F481" s="15">
        <v>2350.0</v>
      </c>
      <c r="G481" s="13">
        <f>F481*481</f>
        <v>1130350</v>
      </c>
      <c r="H481" s="18" t="s">
        <v>15</v>
      </c>
    </row>
    <row r="482" spans="1:8" outlineLevel="1">
      <c r="A482" s="18">
        <v>475</v>
      </c>
      <c r="B482" s="9" t="s">
        <v>1364</v>
      </c>
      <c r="C482" s="10" t="s">
        <v>1365</v>
      </c>
      <c r="D482" s="10" t="s">
        <v>1366</v>
      </c>
      <c r="E482" s="8">
        <v>1000.0</v>
      </c>
      <c r="F482" s="15">
        <v>1242.0</v>
      </c>
      <c r="G482" s="13">
        <f>F482*482</f>
        <v>598644</v>
      </c>
      <c r="H482" s="18" t="s">
        <v>15</v>
      </c>
    </row>
    <row r="483" spans="1:8" outlineLevel="1">
      <c r="A483" s="18">
        <v>476</v>
      </c>
      <c r="B483" s="9" t="s">
        <v>1367</v>
      </c>
      <c r="C483" s="10" t="s">
        <v>1368</v>
      </c>
      <c r="D483" s="10" t="s">
        <v>1369</v>
      </c>
      <c r="E483" s="8">
        <v>1000.0</v>
      </c>
      <c r="F483" s="15">
        <v>599.0</v>
      </c>
      <c r="G483" s="13">
        <f>F483*483</f>
        <v>289317</v>
      </c>
      <c r="H483" s="18" t="s">
        <v>15</v>
      </c>
    </row>
    <row r="484" spans="1:8" outlineLevel="1">
      <c r="A484" s="18">
        <v>477</v>
      </c>
      <c r="B484" s="9" t="s">
        <v>1370</v>
      </c>
      <c r="C484" s="10" t="s">
        <v>1371</v>
      </c>
      <c r="D484" s="10" t="s">
        <v>1372</v>
      </c>
      <c r="E484" s="8">
        <v>1000.0</v>
      </c>
      <c r="F484" s="15">
        <v>1632.0</v>
      </c>
      <c r="G484" s="13">
        <f>F484*484</f>
        <v>789888</v>
      </c>
      <c r="H484" s="18" t="s">
        <v>15</v>
      </c>
    </row>
    <row r="485" spans="1:8" outlineLevel="1">
      <c r="A485" s="18">
        <v>478</v>
      </c>
      <c r="B485" s="9" t="s">
        <v>1373</v>
      </c>
      <c r="C485" s="10" t="s">
        <v>1374</v>
      </c>
      <c r="D485" s="10" t="s">
        <v>1375</v>
      </c>
      <c r="E485" s="8">
        <v>1000.0</v>
      </c>
      <c r="F485" s="15">
        <v>0.0</v>
      </c>
      <c r="G485" s="13">
        <f>F485*485</f>
        <v>0</v>
      </c>
      <c r="H485" s="18" t="s">
        <v>15</v>
      </c>
    </row>
    <row r="486" spans="1:8" outlineLevel="1">
      <c r="A486" s="18">
        <v>479</v>
      </c>
      <c r="B486" s="9" t="s">
        <v>1376</v>
      </c>
      <c r="C486" s="10" t="s">
        <v>1377</v>
      </c>
      <c r="D486" s="10" t="s">
        <v>1378</v>
      </c>
      <c r="E486" s="8">
        <v>1000.0</v>
      </c>
      <c r="F486" s="15">
        <v>1190.0</v>
      </c>
      <c r="G486" s="13">
        <f>F486*486</f>
        <v>578340</v>
      </c>
      <c r="H486" s="18" t="s">
        <v>15</v>
      </c>
    </row>
    <row r="487" spans="1:8" outlineLevel="1">
      <c r="A487" s="18">
        <v>480</v>
      </c>
      <c r="B487" s="9" t="s">
        <v>1379</v>
      </c>
      <c r="C487" s="10" t="s">
        <v>1380</v>
      </c>
      <c r="D487" s="10" t="s">
        <v>1381</v>
      </c>
      <c r="E487" s="8">
        <v>1000.0</v>
      </c>
      <c r="F487" s="15">
        <v>1615.0</v>
      </c>
      <c r="G487" s="13">
        <f>F487*487</f>
        <v>786505</v>
      </c>
      <c r="H487" s="18" t="s">
        <v>15</v>
      </c>
    </row>
    <row r="488" spans="1:8" outlineLevel="1">
      <c r="A488" s="18">
        <v>481</v>
      </c>
      <c r="B488" s="9" t="s">
        <v>1382</v>
      </c>
      <c r="C488" s="10" t="s">
        <v>1383</v>
      </c>
      <c r="D488" s="10" t="s">
        <v>1384</v>
      </c>
      <c r="E488" s="8">
        <v>1000.0</v>
      </c>
      <c r="F488" s="15">
        <v>2125.0</v>
      </c>
      <c r="G488" s="13">
        <f>F488*488</f>
        <v>1037000</v>
      </c>
      <c r="H488" s="18" t="s">
        <v>15</v>
      </c>
    </row>
    <row r="489" spans="1:8" outlineLevel="1">
      <c r="A489" s="18">
        <v>482</v>
      </c>
      <c r="B489" s="9" t="s">
        <v>1385</v>
      </c>
      <c r="C489" s="10" t="s">
        <v>1386</v>
      </c>
      <c r="D489" s="10" t="s">
        <v>1387</v>
      </c>
      <c r="E489" s="8">
        <v>1000.0</v>
      </c>
      <c r="F489" s="15">
        <v>4424.0</v>
      </c>
      <c r="G489" s="13">
        <f>F489*489</f>
        <v>2163336</v>
      </c>
      <c r="H489" s="18" t="s">
        <v>15</v>
      </c>
    </row>
    <row r="490" spans="1:8" outlineLevel="1">
      <c r="A490" s="18">
        <v>483</v>
      </c>
      <c r="B490" s="9" t="s">
        <v>1388</v>
      </c>
      <c r="C490" s="10" t="s">
        <v>1389</v>
      </c>
      <c r="D490" s="10" t="s">
        <v>1390</v>
      </c>
      <c r="E490" s="8">
        <v>1000.0</v>
      </c>
      <c r="F490" s="15">
        <v>3145.0</v>
      </c>
      <c r="G490" s="13">
        <f>F490*490</f>
        <v>1541050</v>
      </c>
      <c r="H490" s="18" t="s">
        <v>15</v>
      </c>
    </row>
    <row r="491" spans="1:8" outlineLevel="1">
      <c r="A491" s="18">
        <v>484</v>
      </c>
      <c r="B491" s="9" t="s">
        <v>1391</v>
      </c>
      <c r="C491" s="10" t="s">
        <v>1392</v>
      </c>
      <c r="D491" s="10" t="s">
        <v>1393</v>
      </c>
      <c r="E491" s="8">
        <v>1000.0</v>
      </c>
      <c r="F491" s="15">
        <v>3910.0</v>
      </c>
      <c r="G491" s="13">
        <f>F491*491</f>
        <v>1919810</v>
      </c>
      <c r="H491" s="18" t="s">
        <v>15</v>
      </c>
    </row>
    <row r="492" spans="1:8" outlineLevel="1">
      <c r="A492" s="18">
        <v>485</v>
      </c>
      <c r="B492" s="9" t="s">
        <v>1394</v>
      </c>
      <c r="C492" s="10" t="s">
        <v>1395</v>
      </c>
      <c r="D492" s="10" t="s">
        <v>1396</v>
      </c>
      <c r="E492" s="8">
        <v>1000.0</v>
      </c>
      <c r="F492" s="15">
        <v>2457.0</v>
      </c>
      <c r="G492" s="13">
        <f>F492*492</f>
        <v>1208844</v>
      </c>
      <c r="H492" s="18" t="s">
        <v>15</v>
      </c>
    </row>
    <row r="493" spans="1:8" outlineLevel="1">
      <c r="A493" s="18">
        <v>486</v>
      </c>
      <c r="B493" s="9" t="s">
        <v>1397</v>
      </c>
      <c r="C493" s="10" t="s">
        <v>1398</v>
      </c>
      <c r="D493" s="10" t="s">
        <v>1399</v>
      </c>
      <c r="E493" s="8">
        <v>1000.0</v>
      </c>
      <c r="F493" s="15">
        <v>3060.0</v>
      </c>
      <c r="G493" s="13">
        <f>F493*493</f>
        <v>1508580</v>
      </c>
      <c r="H493" s="18" t="s">
        <v>15</v>
      </c>
    </row>
    <row r="494" spans="1:8" outlineLevel="1">
      <c r="A494" s="18">
        <v>487</v>
      </c>
      <c r="B494" s="9" t="s">
        <v>1400</v>
      </c>
      <c r="C494" s="10" t="s">
        <v>1401</v>
      </c>
      <c r="D494" s="10" t="s">
        <v>1402</v>
      </c>
      <c r="E494" s="8">
        <v>1000.0</v>
      </c>
      <c r="F494" s="15">
        <v>4165.0</v>
      </c>
      <c r="G494" s="13">
        <f>F494*494</f>
        <v>2057510</v>
      </c>
      <c r="H494" s="18" t="s">
        <v>15</v>
      </c>
    </row>
    <row r="495" spans="1:8" outlineLevel="1">
      <c r="A495" s="18">
        <v>488</v>
      </c>
      <c r="B495" s="9" t="s">
        <v>1403</v>
      </c>
      <c r="C495" s="10" t="s">
        <v>1404</v>
      </c>
      <c r="D495" s="10" t="s">
        <v>1405</v>
      </c>
      <c r="E495" s="8">
        <v>1000.0</v>
      </c>
      <c r="F495" s="15">
        <v>5015.0</v>
      </c>
      <c r="G495" s="13">
        <f>F495*495</f>
        <v>2482425</v>
      </c>
      <c r="H495" s="18" t="s">
        <v>15</v>
      </c>
    </row>
    <row r="496" spans="1:8" outlineLevel="1">
      <c r="A496" s="18">
        <v>489</v>
      </c>
      <c r="B496" s="9" t="s">
        <v>1406</v>
      </c>
      <c r="C496" s="10" t="s">
        <v>1407</v>
      </c>
      <c r="D496" s="10" t="s">
        <v>1408</v>
      </c>
      <c r="E496" s="8">
        <v>1000.0</v>
      </c>
      <c r="F496" s="15">
        <v>7225.0</v>
      </c>
      <c r="G496" s="13">
        <f>F496*496</f>
        <v>3583600</v>
      </c>
      <c r="H496" s="18" t="s">
        <v>15</v>
      </c>
    </row>
    <row r="497" spans="1:8" outlineLevel="1">
      <c r="A497" s="18">
        <v>490</v>
      </c>
      <c r="B497" s="9" t="s">
        <v>1409</v>
      </c>
      <c r="C497" s="10" t="s">
        <v>1410</v>
      </c>
      <c r="D497" s="10" t="s">
        <v>1411</v>
      </c>
      <c r="E497" s="8">
        <v>1000.0</v>
      </c>
      <c r="F497" s="15">
        <v>9180.0</v>
      </c>
      <c r="G497" s="13">
        <f>F497*497</f>
        <v>4562460</v>
      </c>
      <c r="H497" s="18" t="s">
        <v>15</v>
      </c>
    </row>
    <row r="498" spans="1:8" outlineLevel="1">
      <c r="A498" s="18">
        <v>491</v>
      </c>
      <c r="B498" s="9" t="s">
        <v>1412</v>
      </c>
      <c r="C498" s="10" t="s">
        <v>1413</v>
      </c>
      <c r="D498" s="10" t="s">
        <v>1414</v>
      </c>
      <c r="E498" s="8">
        <v>1000.0</v>
      </c>
      <c r="F498" s="15">
        <v>499.0</v>
      </c>
      <c r="G498" s="13">
        <f>F498*498</f>
        <v>248502</v>
      </c>
      <c r="H498" s="18" t="s">
        <v>15</v>
      </c>
    </row>
    <row r="499" spans="1:8" outlineLevel="1">
      <c r="A499" s="18">
        <v>492</v>
      </c>
      <c r="B499" s="9" t="s">
        <v>1415</v>
      </c>
      <c r="C499" s="10" t="s">
        <v>1416</v>
      </c>
      <c r="D499" s="10" t="s">
        <v>1417</v>
      </c>
      <c r="E499" s="8">
        <v>1000.0</v>
      </c>
      <c r="F499" s="15">
        <v>1196.0</v>
      </c>
      <c r="G499" s="13">
        <f>F499*499</f>
        <v>596804</v>
      </c>
      <c r="H499" s="18" t="s">
        <v>15</v>
      </c>
    </row>
    <row r="500" spans="1:8" outlineLevel="1">
      <c r="A500" s="18">
        <v>493</v>
      </c>
      <c r="B500" s="9" t="s">
        <v>1418</v>
      </c>
      <c r="C500" s="10" t="s">
        <v>1416</v>
      </c>
      <c r="D500" s="10" t="s">
        <v>1419</v>
      </c>
      <c r="E500" s="8">
        <v>1000.0</v>
      </c>
      <c r="F500" s="15">
        <v>1632.0</v>
      </c>
      <c r="G500" s="13">
        <f>F500*500</f>
        <v>816000</v>
      </c>
      <c r="H500" s="18" t="s">
        <v>15</v>
      </c>
    </row>
    <row r="501" spans="1:8" outlineLevel="1">
      <c r="A501" s="18">
        <v>494</v>
      </c>
      <c r="B501" s="9" t="s">
        <v>1420</v>
      </c>
      <c r="C501" s="10" t="s">
        <v>1421</v>
      </c>
      <c r="D501" s="10" t="s">
        <v>1422</v>
      </c>
      <c r="E501" s="8">
        <v>1000.0</v>
      </c>
      <c r="F501" s="15">
        <v>1315.0</v>
      </c>
      <c r="G501" s="13">
        <f>F501*501</f>
        <v>658815</v>
      </c>
      <c r="H501" s="18" t="s">
        <v>15</v>
      </c>
    </row>
    <row r="502" spans="1:8" outlineLevel="1">
      <c r="A502" s="18">
        <v>495</v>
      </c>
      <c r="B502" s="9" t="s">
        <v>1423</v>
      </c>
      <c r="C502" s="10" t="s">
        <v>1424</v>
      </c>
      <c r="D502" s="10" t="s">
        <v>1425</v>
      </c>
      <c r="E502" s="8">
        <v>1000.0</v>
      </c>
      <c r="F502" s="15">
        <v>528.0</v>
      </c>
      <c r="G502" s="13">
        <f>F502*502</f>
        <v>265056</v>
      </c>
      <c r="H502" s="18" t="s">
        <v>15</v>
      </c>
    </row>
    <row r="503" spans="1:8" outlineLevel="1">
      <c r="A503" s="18">
        <v>496</v>
      </c>
      <c r="B503" s="9" t="s">
        <v>1426</v>
      </c>
      <c r="C503" s="10" t="s">
        <v>1427</v>
      </c>
      <c r="D503" s="10" t="s">
        <v>1428</v>
      </c>
      <c r="E503" s="8">
        <v>1000.0</v>
      </c>
      <c r="F503" s="15">
        <v>864.0</v>
      </c>
      <c r="G503" s="13">
        <f>F503*503</f>
        <v>434592</v>
      </c>
      <c r="H503" s="18" t="s">
        <v>15</v>
      </c>
    </row>
    <row r="504" spans="1:8" outlineLevel="1">
      <c r="A504" s="18">
        <v>497</v>
      </c>
      <c r="B504" s="9" t="s">
        <v>1429</v>
      </c>
      <c r="C504" s="10" t="s">
        <v>1430</v>
      </c>
      <c r="D504" s="10" t="s">
        <v>1431</v>
      </c>
      <c r="E504" s="8">
        <v>1000.0</v>
      </c>
      <c r="F504" s="15">
        <v>0.0</v>
      </c>
      <c r="G504" s="13">
        <f>F504*504</f>
        <v>0</v>
      </c>
      <c r="H504" s="18" t="s">
        <v>15</v>
      </c>
    </row>
    <row r="505" spans="1:8" outlineLevel="1">
      <c r="A505" s="18">
        <v>498</v>
      </c>
      <c r="B505" s="9" t="s">
        <v>1432</v>
      </c>
      <c r="C505" s="10" t="s">
        <v>1433</v>
      </c>
      <c r="D505" s="10" t="s">
        <v>1434</v>
      </c>
      <c r="E505" s="8">
        <v>1000.0</v>
      </c>
      <c r="F505" s="15">
        <v>1392.0</v>
      </c>
      <c r="G505" s="13">
        <f>F505*505</f>
        <v>702960</v>
      </c>
      <c r="H505" s="18" t="s">
        <v>15</v>
      </c>
    </row>
    <row r="506" spans="1:8" outlineLevel="1">
      <c r="A506" s="18">
        <v>499</v>
      </c>
      <c r="B506" s="9" t="s">
        <v>1435</v>
      </c>
      <c r="C506" s="10" t="s">
        <v>1436</v>
      </c>
      <c r="D506" s="10" t="s">
        <v>1437</v>
      </c>
      <c r="E506" s="8">
        <v>1000.0</v>
      </c>
      <c r="F506" s="15">
        <v>1152.0</v>
      </c>
      <c r="G506" s="13">
        <f>F506*506</f>
        <v>582912</v>
      </c>
      <c r="H506" s="18" t="s">
        <v>15</v>
      </c>
    </row>
    <row r="507" spans="1:8" outlineLevel="1">
      <c r="A507" s="18">
        <v>500</v>
      </c>
      <c r="B507" s="9" t="s">
        <v>1438</v>
      </c>
      <c r="C507" s="10" t="s">
        <v>1439</v>
      </c>
      <c r="D507" s="10" t="s">
        <v>1440</v>
      </c>
      <c r="E507" s="8">
        <v>1000.0</v>
      </c>
      <c r="F507" s="15">
        <v>1440.0</v>
      </c>
      <c r="G507" s="13">
        <f>F507*507</f>
        <v>730080</v>
      </c>
      <c r="H507" s="18" t="s">
        <v>15</v>
      </c>
    </row>
    <row r="508" spans="1:8">
      <c r="F508" s="7" t="s">
        <v>1441</v>
      </c>
      <c r="G508" s="20">
        <f>SUM(G6:G507)</f>
        <v>216823376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506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2026-11-01T22:59:36+03:00</dcterms:created>
  <dcterms:modified xsi:type="dcterms:W3CDTF">2026-11-01T22:59:36+03:00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