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'Прайс-лист'!$B$7:$B$114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<sst xmlns="http://schemas.openxmlformats.org/spreadsheetml/2006/main" uniqueCount="339">
  <si>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Прайс-лист</t>
  </si>
  <si>
    <t>https://him-auto.ru/</t>
  </si>
  <si>
    <t>Актуальность прайса на: 2026-11-01 23:43:25</t>
  </si>
  <si>
    <t>Электродвигатели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</si>
  <si>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</si>
  <si>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</si>
  <si>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</si>
  <si>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</si>
  <si>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</si>
  <si>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</si>
  <si>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</si>
  <si>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</si>
  <si>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02.6000.11/ (R+M 901716)</t>
  </si>
  <si>
    <t>Автоматический выключатель MS25-16</t>
  </si>
  <si>
    <t>https://him-auto.ru/ehlektrodvigateli/avtomaticheskij-vyklyuchatel-ms25-16/</t>
  </si>
  <si>
    <t>много</t>
  </si>
  <si>
    <t>руб.</t>
  </si>
  <si>
    <t>430411</t>
  </si>
  <si>
    <t>Блок электрического управления PS2 1/4GM 45 бар</t>
  </si>
  <si>
    <t>https://him-auto.ru/ehlektrodvigateli/blok-ehlektricheskogo-upravleniya-ps2-14gm-45-bar/</t>
  </si>
  <si>
    <t>430417</t>
  </si>
  <si>
    <t>Блок электрического управления PS2 1/8GM 45 бар</t>
  </si>
  <si>
    <t>https://him-auto.ru/ehlektrodvigateli/blok-ehlektricheskogo-upravleniya-ps2-18gm-45-bar/</t>
  </si>
  <si>
    <t>430412</t>
  </si>
  <si>
    <t>Блок электрического управления PS2 3/8GM 15 бар</t>
  </si>
  <si>
    <t>https://him-auto.ru/ehlektrodvigateli/blok-ehlektricheskogo-upravleniya-ps2-38gm-15-bar/</t>
  </si>
  <si>
    <t>430413</t>
  </si>
  <si>
    <t>Блок электрического управления PS2, 3/8M, 25 бар</t>
  </si>
  <si>
    <t>https://him-auto.ru/ehlektrodvigateli/blok-ehlektricheskogo-upravleniya-ps2-38m-25-bar/</t>
  </si>
  <si>
    <t>901516</t>
  </si>
  <si>
    <t>Выключатель 10-16А</t>
  </si>
  <si>
    <t>https://him-auto.ru/ehlektrodvigateli/vyklyuchatel-10-16a/</t>
  </si>
  <si>
    <t>29.0035.10</t>
  </si>
  <si>
    <t>Датчик давления PR 16</t>
  </si>
  <si>
    <t>https://him-auto.ru/ehlektrodvigateli/datchik-davleniya-pr-16/</t>
  </si>
  <si>
    <t>29.0035.15</t>
  </si>
  <si>
    <t>Датчик давления PR 16 (нерж.) 3/8 ш. 25 бар красный</t>
  </si>
  <si>
    <t>https://him-auto.ru/ehlektrodvigateli/datchik-davleniya-pr-16-nerzh-38-sh-25-bar-krasnyj/</t>
  </si>
  <si>
    <t>29.0000.25</t>
  </si>
  <si>
    <t>Датчик давления PR1 - 600 бар (нерж.) 3/8 ш. 25 бар красный</t>
  </si>
  <si>
    <t>https://him-auto.ru/ehlektrodvigateli/datchik-davleniya-pr1-600-bar-nerzh-38-sh-25-bar-krasnyj/</t>
  </si>
  <si>
    <t>29.0000.00</t>
  </si>
  <si>
    <t>Датчик давления PR1 - 600 бар (нерж.) 3/8 ш. 45 бар черный</t>
  </si>
  <si>
    <t>https://him-auto.ru/ehlektrodvigateli/datchik-davleniya-pr1-600-bar-nerzh-38-sh-45-bar-chernyj/</t>
  </si>
  <si>
    <t>29.0080.10</t>
  </si>
  <si>
    <t>Датчик давления PR5 1/4 М</t>
  </si>
  <si>
    <t>https://him-auto.ru/ehlektrodvigateli/datchik-davleniya-pr5-14-m/</t>
  </si>
  <si>
    <t>29.0080.05</t>
  </si>
  <si>
    <t>Датчик давления PR5 1/8 М</t>
  </si>
  <si>
    <t>https://him-auto.ru/ehlektrodvigateli/datchik-davleniya-pr5-18-m/</t>
  </si>
  <si>
    <t>29.0080.00</t>
  </si>
  <si>
    <t>Датчик давления PR5, 1/4ш, 25 бар красный</t>
  </si>
  <si>
    <t>https://him-auto.ru/ehlektrodvigateli/datchik-davleniya-pr5-14sh-25-bar-krasnyj/</t>
  </si>
  <si>
    <t>29.0080.50</t>
  </si>
  <si>
    <t>Датчик давления PR5, 1/4ш, 40 бар черный</t>
  </si>
  <si>
    <t>https://him-auto.ru/ehlektrodvigateli/datchik-davleniya-pr5-14sh-40-bar-chernyj/</t>
  </si>
  <si>
    <t>29.0080.55</t>
  </si>
  <si>
    <t>Датчик давления PR5, 1/8 ш, 40 бар черный</t>
  </si>
  <si>
    <t>https://him-auto.ru/ehlektrodvigateli/datchik-davleniya-pr5-18-sh-40-bar-chernyj/</t>
  </si>
  <si>
    <t>29.0080.18</t>
  </si>
  <si>
    <t>Датчик давления PR5, 1/8ш, 25 бар красный</t>
  </si>
  <si>
    <t>https://him-auto.ru/ehlektrodvigateli/datchik-davleniya-pr5-18sh-25-bar-krasnyj/</t>
  </si>
  <si>
    <t>29.0080.88</t>
  </si>
  <si>
    <t>Датчик давления PR5, 3/8 ш, 15 бар синий</t>
  </si>
  <si>
    <t>https://him-auto.ru/ehlektrodvigateli/datchik-davleniya-pr5-38-sh-15-bar-sinij/</t>
  </si>
  <si>
    <t>29.0080.85</t>
  </si>
  <si>
    <t>Датчик давления PR5, 3/8 ш, 25 бар красный</t>
  </si>
  <si>
    <t>https://him-auto.ru/ehlektrodvigateli/datchik-davleniya-pr5-38-sh-25-bar-krasnyj/</t>
  </si>
  <si>
    <t>4098000010</t>
  </si>
  <si>
    <t>Датчик давления PS22 (латунь) 1/4 ш. 15 бар голубой</t>
  </si>
  <si>
    <t>https://him-auto.ru/ehlektrodvigateli/datchik-davleniya-ps22-latun-14-sh-15-bar-goluboj/</t>
  </si>
  <si>
    <t>4090000002</t>
  </si>
  <si>
    <t>Датчик давления PS22 (латунь) 1/4 ш. 25 бар красный</t>
  </si>
  <si>
    <t>https://him-auto.ru/ehlektrodvigateli/datchik-davleniya-ps22-latun-14-sh-25-bar-krasnyj/</t>
  </si>
  <si>
    <t>4090000010</t>
  </si>
  <si>
    <t>Датчик давления PS22 (латунь) 1/4 ш. 45 бар чёрный</t>
  </si>
  <si>
    <t>https://him-auto.ru/ehlektrodvigateli/datchik-davleniya-ps22-latun-14-sh-45-bar-chyornyj/</t>
  </si>
  <si>
    <t>4098000011</t>
  </si>
  <si>
    <t>Датчик давления PS22 (латунь) 1/8 ш. 15 бар голубой</t>
  </si>
  <si>
    <t>https://him-auto.ru/ehlektrodvigateli/datchik-davleniya-ps22-latun-18-sh-15-bar-goluboj/</t>
  </si>
  <si>
    <t>4090000001</t>
  </si>
  <si>
    <t>Датчик давления PS22 (латунь) 1/8 ш. 25 бар красный</t>
  </si>
  <si>
    <t>https://him-auto.ru/ehlektrodvigateli/datchik-davleniya-ps22-latun-18-sh-25-bar-krasnyj/</t>
  </si>
  <si>
    <t>4090000014</t>
  </si>
  <si>
    <t>Датчик давления PS22 (латунь) 1/8 ш. 45 бар чёрный</t>
  </si>
  <si>
    <t>https://him-auto.ru/ehlektrodvigateli/datchik-davleniya-ps22-latun-18-sh-45-bar-chyornyj/</t>
  </si>
  <si>
    <t>4090000011</t>
  </si>
  <si>
    <t>Датчик давления PS22 (латунь) 3/8 ш. 15 бар голубой</t>
  </si>
  <si>
    <t>https://him-auto.ru/ehlektrodvigateli/datchik-davleniya-ps22-latun-38-sh-15-bar-goluboj/</t>
  </si>
  <si>
    <t>4090000012</t>
  </si>
  <si>
    <t>Датчик давления PS22 (латунь) 3/8 ш. 25 бар красный</t>
  </si>
  <si>
    <t>https://him-auto.ru/ehlektrodvigateli/datchik-davleniya-ps22-latun-38-sh-25-bar-krasnyj/</t>
  </si>
  <si>
    <t>4090000013</t>
  </si>
  <si>
    <t>Датчик давления PS22 (латунь) 3/8 ш. 45 бар чёрный</t>
  </si>
  <si>
    <t>https://him-auto.ru/ehlektrodvigateli/datchik-davleniya-ps22-latun-38-sh-45-bar-chyornyj/</t>
  </si>
  <si>
    <t>BF-8131</t>
  </si>
  <si>
    <t>Датчик давления для АВД, 220V, 15bar, 1/4 внеш (синий)</t>
  </si>
  <si>
    <t>https://him-auto.ru/ehlektrodvigateli/datchik-davleniya-dlya-avd-220v-15bar-14-vnesh sinij/</t>
  </si>
  <si>
    <t>BF-8130</t>
  </si>
  <si>
    <t>Датчик давления для АВД, 220V, 25bar, 1/4 внеш (красный)</t>
  </si>
  <si>
    <t>https://him-auto.ru/ehlektrodvigateli/datchik-davleniya-dlya-avd-220v-25bar-14-vnesh-krasnyj/</t>
  </si>
  <si>
    <t>BF-8133</t>
  </si>
  <si>
    <t>Датчик давления для АВД, 220V, 25bar, 3/8 внеш (красный)</t>
  </si>
  <si>
    <t>https://him-auto.ru/ehlektrodvigateli/datchik-davleniya-dlya-avd-220v-25bar-38-vnesh-krasnyj/</t>
  </si>
  <si>
    <t>BF-8129</t>
  </si>
  <si>
    <t>Датчик давления для АВД, 220V, 45bar, 1/4 внеш (черный)</t>
  </si>
  <si>
    <t>https://him-auto.ru/ehlektrodvigateli/datchik-davleniya-dlya-avd-220v-45bar-14-vnesh-chernyj/</t>
  </si>
  <si>
    <t>BF-8132</t>
  </si>
  <si>
    <t>Датчик давления для АВД, 220V, 45bar, 3/8 внеш (черный)</t>
  </si>
  <si>
    <t>https://him-auto.ru/ehlektrodvigateli/datchik-davleniya-dlya-avd-220v-45bar-38-vnesh-chernyj/</t>
  </si>
  <si>
    <t>MO21.0002</t>
  </si>
  <si>
    <t>Датчик давления для АВД, 280bar, 15bar (давление включения), 1/4 внеш, 5A, 12-24V.</t>
  </si>
  <si>
    <t>https://him-auto.ru/ehlektrodvigateli/datchik-davleniya-dlya-avd-280bar-15bar-davlenie-vklyucheniya-14-vnesh-5a-12-24v/</t>
  </si>
  <si>
    <t>MO21.0001</t>
  </si>
  <si>
    <t>Датчик давления для АВД, 280bar, 25bar (давление включения), 1/4 внеш, 5A, 12-24V</t>
  </si>
  <si>
    <t>https://him-auto.ru/ehlektrodvigateli/datchik-davleniya-dlya-avd-280bar-25bar-davlenie-vklyucheniya-14-vnesh-5a-12-24v/</t>
  </si>
  <si>
    <t>MO21.0003</t>
  </si>
  <si>
    <t>Датчик давления для АВД, 280bar, 40bar (давление включения), 1/4 внеш, 5A, 12-24V.</t>
  </si>
  <si>
    <t>https://him-auto.ru/ehlektrodvigateli/datchik-davleniya-dlya-avd-280bar-40bar-davlenie-vklyucheniya-14-vnesh-5a-12-24v/</t>
  </si>
  <si>
    <t>MO21.0004</t>
  </si>
  <si>
    <t>Датчик давления, 280 бар, 25 бар, (давление включения), 3/8 внеш, 5A, 12-24V</t>
  </si>
  <si>
    <t>https://him-auto.ru/ehlektrodvigateli/datchik-davleniya-280-bar-25-bar-davlenie-vklyucheniya-38-vnesh-5a-12-24v/</t>
  </si>
  <si>
    <t>MO21.0006</t>
  </si>
  <si>
    <t>Датчик давления, 280 бар, 40 бар, (давление включения), 3/8M, 5A, 12-24V</t>
  </si>
  <si>
    <t>https://him-auto.ru/ehlektrodvigateli/datchik-davleniya-280-bar-40-bar-davlenie-vklyucheniya-38m-5a-12-24v/</t>
  </si>
  <si>
    <t>140348T005</t>
  </si>
  <si>
    <t>Двигатель 11 кВт H132L полый вал d 24 мм</t>
  </si>
  <si>
    <t>https://him-auto.ru/ehlektrodvigateli/dvigatel-11-kvt-h132l-polyj-val-d-24-mm/</t>
  </si>
  <si>
    <t>2603A</t>
  </si>
  <si>
    <t>Двигатель 11 кВт H132L полый вал d 24 мм с напольной установкой</t>
  </si>
  <si>
    <t>https://him-auto.ru/ehlektrodvigateli/dvigatel-11-kvt-h132l-polyj-val-d-24-mm-s-napolnoj-ustanovkoj/</t>
  </si>
  <si>
    <t>140348T008</t>
  </si>
  <si>
    <t>Двигатель 15 кВт H160M вал d42мм с напольной установкой</t>
  </si>
  <si>
    <t>https://him-auto.ru/ehlektrodvigateli/dvigatel-15-kvt-h160m-val-d42mm-s-napolnoj-ustanovkoj/</t>
  </si>
  <si>
    <t>2560A</t>
  </si>
  <si>
    <t>Двигатель 15 кВт H160M вал d42мм с напольной установкой 1 450 об/мин</t>
  </si>
  <si>
    <t>https://him-auto.ru/ehlektrodvigateli/dvigatel-15-kvt-h160m-val-d42mm-s-napolnoj-ustanovkoj-1 450-obmin/</t>
  </si>
  <si>
    <t>140348T007</t>
  </si>
  <si>
    <t>Двигатель 15 кВт H160S полый вал d 24 мм с напольной установкой</t>
  </si>
  <si>
    <t>https://him-auto.ru/ehlektrodvigateli/dvigatel-15-kvt-h160s-polyj-val-d-24-mm-s-napolnoj-ustanovkoj/</t>
  </si>
  <si>
    <t>1959A</t>
  </si>
  <si>
    <t>Двигатель 15 кВт H160S полый вал d 24 мм с напольной установкой, 1959A</t>
  </si>
  <si>
    <t>https://him-auto.ru/ehlektrodvigateli/dvigatel-15-kvt-h160s-polyj-val-d-24-mm-s-napolnoj-ustanovkoj-1959a/</t>
  </si>
  <si>
    <t>11098A</t>
  </si>
  <si>
    <t>Двигатель 18,5 кВт T160S полый вал d 24 мм с напольной установкой</t>
  </si>
  <si>
    <t>https://him-auto.ru/ehlektrodvigateli/dvigatel-185-kvt-t160s-polyj-val-d-24-mm-s-napolnoj-ustanovkoj/</t>
  </si>
  <si>
    <t>1871A</t>
  </si>
  <si>
    <t>Двигатель 2,2 кВт 220B,100Lb4 полый вал d24мм,фланцы для прям.крепления насоса</t>
  </si>
  <si>
    <t>https://him-auto.ru/ehlektrodvigateli/dvigatel-22-kvt-220b100lb4-polyj-val-d24mmflancy-dlya-pryamkrepleniya-nasosa/</t>
  </si>
  <si>
    <t>1893A</t>
  </si>
  <si>
    <t>Двигатель 2,6 кВт 220B,H100 100Lc4 полый вал d24мм, фланец 75 мм</t>
  </si>
  <si>
    <t>https://him-auto.ru/ehlektrodvigateli/dvigatel-26-kvt-220bh100-100lc4-polyj-val-d24mm-flanec-75-mm/</t>
  </si>
  <si>
    <t>140348M001</t>
  </si>
  <si>
    <t>Двигатель 2,6 кВт, 230В, H100 B3 AC24 C90, полый вал d24мм, фланец насоса 75 мм</t>
  </si>
  <si>
    <t>https://him-auto.ru/ehlektrodvigateli/dvigatel-26-kvt-230v-h100-b3-ac24-c90-polyj-val-d24mm-flanec-nasosa-75-mm/</t>
  </si>
  <si>
    <t>T41004/034BA2M0</t>
  </si>
  <si>
    <t>Двигатель 230/400 В - 50 Гц, 4 кВт вал 28 мм</t>
  </si>
  <si>
    <t>https://him-auto.ru/ehlektrodvigateli/dvigatel-230400-v-50-gc-4-kvt-val-28-mm/</t>
  </si>
  <si>
    <t>1674A</t>
  </si>
  <si>
    <t>Двигатель 3 кВт 220B,H112 100Lc4 полый вал d24мм, фланцы для прям.крепления насоса</t>
  </si>
  <si>
    <t>https://him-auto.ru/ehlektrodvigateli/dvigatel-3-kvt-220bh112-100lc4-polyj-val-d24mm-flancy-dlya-pryamkrepleniya-nasosa/</t>
  </si>
  <si>
    <t>1835A</t>
  </si>
  <si>
    <t>Двигатель 4 кВт 380B, H100 полый вал d24мм, фланец насоса 75 мм</t>
  </si>
  <si>
    <t>https://him-auto.ru/ehlektrodvigateli/dvigatel-4-kvt-380b-h100-polyj-val-d24mm-flanec-nasosa-75-mm/</t>
  </si>
  <si>
    <t>40S175</t>
  </si>
  <si>
    <t>Двигатель 4 кВт 380B, MS 112M-4 (4KW,B34,S175) полый вал d24мм, фланец насоса 75 мм</t>
  </si>
  <si>
    <t>https://him-auto.ru/ehlektrodvigateli/dvigatel-4-kvt-380b-ms-112m-4-4kwb34s175-polyj-val-d24mm-flanec-nasosa-75-mm/</t>
  </si>
  <si>
    <t>140348T001</t>
  </si>
  <si>
    <t>Двигатель 4 кВт, 400/230В, H100, полый вал d24мм, фланец насоса 75 мм</t>
  </si>
  <si>
    <t>https://him-auto.ru/ehlektrodvigateli/dvigatel-4-kvt-400230v-h100-polyj-val-d24mm-flanec-nasosa-75-mm/</t>
  </si>
  <si>
    <t>2466A</t>
  </si>
  <si>
    <t>Двигатель 5,5 кВт 380B, H112 вал d28мм с напольной установкой</t>
  </si>
  <si>
    <t>https://him-auto.ru/ehlektrodvigateli/dvigatel-55-kvt-380b-h112-val-d28mm-s-napolnoj-ustanovkoj/</t>
  </si>
  <si>
    <t>140348T006</t>
  </si>
  <si>
    <t>Двигатель 5,5 кВт, 380B H112 полый вал d 24 мм с эластичной муфтой</t>
  </si>
  <si>
    <t>https://him-auto.ru/ehlektrodvigateli/dvigatel-55-kvt-380b-h112-polyj-val-d-24-mm-s-ehlastichnoj-muftoj/</t>
  </si>
  <si>
    <t>2600A RVJ</t>
  </si>
  <si>
    <t>Двигатель 5,5 кВт, 380B H112 полый вал d 24 мм с эластичной муфтой, 2600A RVJ</t>
  </si>
  <si>
    <t>https://him-auto.ru/ehlektrodvigateli/dvigatel-55-kvt-380b-h112-polyj-val-d-24-mm-s-ehlastichnoj-muftoj-2600a-rvj/</t>
  </si>
  <si>
    <t>T41125/5IN2A2M075</t>
  </si>
  <si>
    <t>Двигатель 5.5 кВт 380B,H112 полый вал d24мм, фланец насоса 75 мм</t>
  </si>
  <si>
    <t>https://him-auto.ru/ehlektrodvigateli/dvigatel-55-kvt-380bh112-polyj-val-d24mm-flanec-nasosa-75-mm/</t>
  </si>
  <si>
    <t>T41125/5IN1A2M087</t>
  </si>
  <si>
    <t>Двигатель 5.5 кВт 380B,H112 полый вал d24мм, фланец насоса 87 мм</t>
  </si>
  <si>
    <t>https://him-auto.ru/ehlektrodvigateli/dvigatel-55-kvt-380bh112-polyj-val-d24mm-flanec-nasosa-87-mm/</t>
  </si>
  <si>
    <t>1830A</t>
  </si>
  <si>
    <t>Двигатель 5.5 кВт 380B,H112 полый вал d24мм, фланец насоса 87 мм. 1830A</t>
  </si>
  <si>
    <t>https://him-auto.ru/ehlektrodvigateli/dvigatel-55-kvt-380bh112-polyj-val-d24mm-flanec-nasosa-87-mm-1830a/</t>
  </si>
  <si>
    <t>55S168</t>
  </si>
  <si>
    <t>Двигатель 5.5 кВт 380B,MS 112M-4 (5,5KW,B34,S168) полый вал d24мм, фланец насоса 87 мм</t>
  </si>
  <si>
    <t>https://him-auto.ru/ehlektrodvigateli/dvigatel-55-kvt-380bms-112m-4-55kwb34s168-polyj-val-d24mm-flanec-nasosa-87-mm/</t>
  </si>
  <si>
    <t>55S175</t>
  </si>
  <si>
    <t>Двигатель 5.5 кВт 380B,MS 112M-4 (5,5KW,B34,S175) полый вал d24мм, фланец насоса 75 мм</t>
  </si>
  <si>
    <t>https://him-auto.ru/ehlektrodvigateli/dvigatel-55-kvt-380bms-112m-4-55kwb34s175-polyj-val-d24mm-flanec-nasosa-75-mm/</t>
  </si>
  <si>
    <t>140348T003</t>
  </si>
  <si>
    <t>Двигатель 5.5 кВт, 400/230В, H112 полый вал d24мм, фланец насоса 75 мм</t>
  </si>
  <si>
    <t>https://him-auto.ru/ehlektrodvigateli/dvigatel-55-kvt-400230v-h112-polyj-val-d24mm-flanec-nasosa-75-mm/</t>
  </si>
  <si>
    <t>140348T002</t>
  </si>
  <si>
    <t>Двигатель 5.5 кВт, 400/230В, H112 полый вал d24мм, фланец насоса 87 мм</t>
  </si>
  <si>
    <t>https://him-auto.ru/ehlektrodvigateli/dvigatel-55-kvt-400230v-h112-polyj-val-d24mm-flanec-nasosa-87-mm/</t>
  </si>
  <si>
    <t>1609A</t>
  </si>
  <si>
    <t>Двигатель 7,5 кВт 380B,H132S полый вал d24мм фланцы для прям.крепления насоса с напольной установкой</t>
  </si>
  <si>
    <t>https://him-auto.ru/ehlektrodvigateli/dvigatel-75-kvt-380bh132s-polyj-val-d24mm-flancy-dlya-pryamkrepleniya-nasosa-s-napolnoj-ustanovkoj/</t>
  </si>
  <si>
    <t>75S176</t>
  </si>
  <si>
    <t>Двигатель 7,5 кВт 380B,MS 132M-4(7,5KW,B34,S176) полый вал d24мм фланец насоса 87 мм</t>
  </si>
  <si>
    <t>https://him-auto.ru/ehlektrodvigateli/dvigatel-75-kvt-380bms-132m-475kwb34s176-polyj-val-d24mm-flanec-nasosa-87-mm/</t>
  </si>
  <si>
    <t>2601A</t>
  </si>
  <si>
    <t>Двигатель 7,5 кВт H132S полый вал d 24 мм с напольной установкой с эластичной муфтой</t>
  </si>
  <si>
    <t>https://him-auto.ru/ehlektrodvigateli/dvigatel-75-kvt-h132s-polyj-val-d-24-mm-s-napolnoj-ustanovkoj-s-ehlastichnoj-muftoj/</t>
  </si>
  <si>
    <t>140348T004</t>
  </si>
  <si>
    <t>Двигатель 7.5 кВт, 400/230В, H132S полый вал d24мм , фланец насоса 87 мм</t>
  </si>
  <si>
    <t>https://him-auto.ru/ehlektrodvigateli/dvigatel-75-kvt-400230v-h132s-polyj-val-d24mm-flanec-nasosa-87-mm/</t>
  </si>
  <si>
    <t>2602A</t>
  </si>
  <si>
    <t>Двигатель 9,2 кВт H132L полый вал d 24 мм с напольной установкой</t>
  </si>
  <si>
    <t>https://him-auto.ru/ehlektrodvigateli/dvigatel-92-kvt-h132l-polyj-val-d-24-mm-s-napolnoj-ustanovkoj/</t>
  </si>
  <si>
    <t>2559A</t>
  </si>
  <si>
    <t>Двигатель 9.2 кВт H132M вал d38мм с напольной установкой</t>
  </si>
  <si>
    <t>https://him-auto.ru/ehlektrodvigateli/dvigatel-92-kvt-h132m-val-d38mm-s-napolnoj-ustanovkoj/</t>
  </si>
  <si>
    <t>M41003/0IN2A2MO</t>
  </si>
  <si>
    <t>Двигатель однофазный 3 кВт 230- 50 Гц IP 54 фланец 75 мм</t>
  </si>
  <si>
    <t>https://him-auto.ru/ehlektrodvigateli/dvigatel-odnofaznyj-3-kvt-230-50-gc-ip-54-flanec-75-mm/</t>
  </si>
  <si>
    <t>1104597</t>
  </si>
  <si>
    <t>Контактор E 1H3 18A 400B AC3 24B 50 Гц</t>
  </si>
  <si>
    <t>https://him-auto.ru/ehlektrodvigateli/kontaktor-e-1h3-18a-400b-ac3-24b-50-gc/</t>
  </si>
  <si>
    <t>06GIUNTOLAV08</t>
  </si>
  <si>
    <t>Муфта для двигателя серии serie 112 5,5 кВт</t>
  </si>
  <si>
    <t>https://him-auto.ru/ehlektrodvigateli/mufta-dlya-dvigatelya-serii-serie-112-55-kvt/</t>
  </si>
  <si>
    <t>207040</t>
  </si>
  <si>
    <t>Реле тепловое Е16-24А</t>
  </si>
  <si>
    <t>https://him-auto.ru/ehlektrodvigateli/rele-teplovoe-e16-24a/</t>
  </si>
  <si>
    <t>210985</t>
  </si>
  <si>
    <t>Реле тепловое Е9-13А</t>
  </si>
  <si>
    <t>https://him-auto.ru/ehlektrodvigateli/rele-teplovoe-e9-13a/</t>
  </si>
  <si>
    <t>12.5060.00</t>
  </si>
  <si>
    <t>Термостат TR2 с внутренней колбой длина спирали 1500 мм датчик 7x95 мм</t>
  </si>
  <si>
    <t>https://him-auto.ru/ehlektrodvigateli/termostat-tr2-s-vnutrennej-kolboj-dlina-spirali-1500-mm-datchik-7x95-mm/</t>
  </si>
  <si>
    <t>ОСМ-0,03</t>
  </si>
  <si>
    <t>Трансформатор ОСМ-0,03 400/24В</t>
  </si>
  <si>
    <t>https://him-auto.ru/ehlektrodvigateli/transformator-osm-003-40024v/</t>
  </si>
  <si>
    <t>ОСМ-0,05</t>
  </si>
  <si>
    <t>Трансформатор ОСМ-0,05 380/24В</t>
  </si>
  <si>
    <t>https://him-auto.ru/ehlektrodvigateli/transformator-osm-005-38024v/</t>
  </si>
  <si>
    <t>1835AF</t>
  </si>
  <si>
    <t>Фланец для двигателя 4 кВт с полым валом d 61/87 мм</t>
  </si>
  <si>
    <t>https://him-auto.ru/ehlektrodvigateli/flanec-dlya-dvigatelya-4-kvt-s-polym-valom-d-6187-mm/</t>
  </si>
  <si>
    <t>HS132M2-4</t>
  </si>
  <si>
    <t>Электродвигатель 230/400 В - 50 Гц, 11 кВт (фланец 87мм)</t>
  </si>
  <si>
    <t>https://him-auto.ru/ehlektrodvigateli/ehlektrodvigatel-230400-v-50-gc-11-kvt-flanec-87mm/</t>
  </si>
  <si>
    <t>HS132M3-4</t>
  </si>
  <si>
    <t>Электродвигатель 230/400 В - 50 Гц, 12,5 кВт (фланец 87мм)</t>
  </si>
  <si>
    <t>https://him-auto.ru/ehlektrodvigateli/ehlektrodvigatel-230400-v-50-gc-125-kvt-flanec-87mm/</t>
  </si>
  <si>
    <t>HS160M1-4</t>
  </si>
  <si>
    <t>Электродвигатель 230/400 В - 50 Гц, 15 кВт (фланец 87мм)</t>
  </si>
  <si>
    <t>https://him-auto.ru/ehlektrodvigateli/ehlektrodvigatel-230400-v-50-gc-15-kvt-flanec-87mm/</t>
  </si>
  <si>
    <t>HS160M2-4</t>
  </si>
  <si>
    <t>Электродвигатель 230/400 В - 50 Гц, 18,5 кВт (фланец 87мм)</t>
  </si>
  <si>
    <t>https://him-auto.ru/ehlektrodvigateli/ehlektrodvigatel-230400-v-50-gc-185-kvt-flanec-87mm/</t>
  </si>
  <si>
    <t>HS160L3-4</t>
  </si>
  <si>
    <t>Электродвигатель 230/400 В - 50 Гц, 22 кВт (фланец 87мм)</t>
  </si>
  <si>
    <t>https://him-auto.ru/ehlektrodvigateli/ehlektrodvigatel-230400-v-50-gc-22-kvt-flanec-87mm/</t>
  </si>
  <si>
    <t>37T41004/034BA2MO</t>
  </si>
  <si>
    <t>Электродвигатель 230/400 В - 50 Гц, 4 кВт вал 28 мм</t>
  </si>
  <si>
    <t>https://him-auto.ru/ehlektrodvigateli/ehlektrodvigatel-230400-v-50-gc-4-kvt-val-28-mm/</t>
  </si>
  <si>
    <t>HSO100L3-4</t>
  </si>
  <si>
    <t>Электродвигатель 230/400 В - 50 Гц, 4,0 кВт (фланец 75мм)</t>
  </si>
  <si>
    <t>https://him-auto.ru/ehlektrodvigateli/ehlektrodvigatel-230400-v-50-gc-40-kvt-flanec-75mm/</t>
  </si>
  <si>
    <t>HSO112M2-4M</t>
  </si>
  <si>
    <t>Электродвигатель 230/400 В - 50 Гц, 5,5 кВт (фланец 75мм)</t>
  </si>
  <si>
    <t>https://him-auto.ru/ehlektrodvigateli/ehlektrodvigatel-230400-v-50-gc-55-kvt-flanec-75mm/</t>
  </si>
  <si>
    <t>HSO112M2-4</t>
  </si>
  <si>
    <t>Электродвигатель 230/400 В - 50 Гц, 5,5 кВт (фланец 87мм)</t>
  </si>
  <si>
    <t>https://him-auto.ru/ehlektrodvigateli/ehlektrodvigatel-230400-v-50-gc-55-kvt-flanec-87mm/</t>
  </si>
  <si>
    <t>HSO112L-4</t>
  </si>
  <si>
    <t>Электродвигатель 230/400 В - 50 Гц, 7,0 кВт (фланец 87мм)</t>
  </si>
  <si>
    <t>https://him-auto.ru/ehlektrodvigateli/ehlektrodvigatel-230400-v-50-gc-70-kvt-flanec-87mm/</t>
  </si>
  <si>
    <t>RNM100c4</t>
  </si>
  <si>
    <t>Электродвигатель 3 кВт полый вал 24 мм фланец 75 мм 230- 50 Гц, B3</t>
  </si>
  <si>
    <t>https://him-auto.ru/ehlektrodvigateli/ehlektrodvigatel-3-kvt-polyj-val-24-mm-flanec-75-mm-230-50-gc-b3/</t>
  </si>
  <si>
    <t>37T41004/0IN2A2M0</t>
  </si>
  <si>
    <t>Электродвигатель 4 кВт полый вал 24 мм 230/400 В - 50 Гц, 100 T4 B3 BS AC</t>
  </si>
  <si>
    <t>https://him-auto.ru/ehlektrodvigateli/ehlektrodvigatel-4-kvt-polyj-val-24-mm-230400-v-50-gc-100-t4-b3-bs-ac/</t>
  </si>
  <si>
    <t>37T41125/5IN1A2M0</t>
  </si>
  <si>
    <t>Электродвигатель 5,5 кВт полый вал 24 мм 230/400 В - 50 Гц, 112 T4 B3 BS AC 24</t>
  </si>
  <si>
    <t>https://him-auto.ru/ehlektrodvigateli/ehlektrodvigatel-55-kvt-polyj-val-24-mm-230400-v-50-gc-112-t4-b3-bs-ac-24/</t>
  </si>
  <si>
    <t>2.081.12.001</t>
  </si>
  <si>
    <t>Электродвигатель 5,5 кВт полый вал 24 мм 230/400 В - 50 Гц, 112 с эластичной муфтой</t>
  </si>
  <si>
    <t>https://him-auto.ru/ehlektrodvigateli/ehlektrodvigatel-55-kvt-polyj-val-24-mm-230400-v-50-gc-112-s-ehlastichnoj-muftoj/</t>
  </si>
  <si>
    <t>37T41327/5IN1A4M0</t>
  </si>
  <si>
    <t>Электродвигатель 7,5 кВт полый вал 24 мм 230/400 В - 50 Гц, 132S T4 B3 BS AC 24</t>
  </si>
  <si>
    <t>https://him-auto.ru/ehlektrodvigateli/ehlektrodvigatel-75-kvt-polyj-val-24-mm-230400-v-50-gc-132s-t4-b3-bs-ac-24/</t>
  </si>
  <si>
    <t>М4У3PB2</t>
  </si>
  <si>
    <t>Электродвигатель IMM 112 4,0 кВт</t>
  </si>
  <si>
    <t>https://him-auto.ru/ehlektrodvigateli/ehlektrodvigatel-imm-112-40-kvt/</t>
  </si>
  <si>
    <t>N4Y3PB2</t>
  </si>
  <si>
    <t>Электродвигатель IMM 112 5,5 кВт, фланец 75мм</t>
  </si>
  <si>
    <t>https://him-auto.ru/ehlektrodvigateli/ehlektrodvigatel-imm-112-55-kvt-flanec-75mm/</t>
  </si>
  <si>
    <t>N4Y3PB3</t>
  </si>
  <si>
    <t>Электродвигатель IMM 112 5,5 кВт, фланец 87мм</t>
  </si>
  <si>
    <t>https://him-auto.ru/ehlektrodvigateli/ehlektrodvigatel-imm-112-55-kvt-flanec-87mm/</t>
  </si>
  <si>
    <t>T41127/6IN1A2M</t>
  </si>
  <si>
    <t>Электродвигатель Nicolini 7,6 кВт (S2) 400 В - 50 Гц, H112,1450 об/мин HS (S1),, с полым валом 24</t>
  </si>
  <si>
    <t>https://him-auto.ru/ehlektrodvigateli/ehlektrodvigatel-nicolini-76-kvt-s2-400-v-50-gc-h1121450-obmin-hs-s1-s-polym-valom-24/</t>
  </si>
  <si>
    <t>14800</t>
  </si>
  <si>
    <t>Электродвигатель TOR 11,0 кВт с полым валом</t>
  </si>
  <si>
    <t>https://him-auto.ru/ehlektrodvigateli/ehlektrodvigatel-tor-110-kvt-s-polym-valom/</t>
  </si>
  <si>
    <t>14950</t>
  </si>
  <si>
    <t>Электродвигатель TOR 15,0 кВт с полым валом</t>
  </si>
  <si>
    <t>https://him-auto.ru/ehlektrodvigateli/ehlektrodvigatel-tor-150-kvt-s-polym-valom/</t>
  </si>
  <si>
    <t>100L2-4</t>
  </si>
  <si>
    <t>Электродвигатель TOR 3,0 кВт</t>
  </si>
  <si>
    <t>https://him-auto.ru/ehlektrodvigateli/ehlektrodvigatel-tor-30-kvt/</t>
  </si>
  <si>
    <t>14400</t>
  </si>
  <si>
    <t>Электродвигатель TOR 4,0 кВт с полым валом, 24мм, фланец D75мм</t>
  </si>
  <si>
    <t>https://him-auto.ru/ehlektrodvigateli/ehlektrodvigatel-tor-40-kvt-s-polym-valom-24mm-flanec-d75mm/</t>
  </si>
  <si>
    <t>14750</t>
  </si>
  <si>
    <t>Электродвигатель TOR 4,4 кВт с внешним валом, 28мм, фланец D130мм</t>
  </si>
  <si>
    <t>https://him-auto.ru/ehlektrodvigateli/ehlektrodvigatel-tor-44-kvt-s-vneshnim-valom-28mm-flanec-d130mm/</t>
  </si>
  <si>
    <t>14440</t>
  </si>
  <si>
    <t>Электродвигатель TOR 4,4 кВт с полым валом, 24мм, фланец D75мм</t>
  </si>
  <si>
    <t>https://him-auto.ru/ehlektrodvigateli/ehlektrodvigatel-tor-44-kvt-s-polym-valom-24mm-flanec-d75mm/</t>
  </si>
  <si>
    <t>28500</t>
  </si>
  <si>
    <t>Электродвигатель TOR 5,0 кВт с полым валом, 24мм, фланец D87мм</t>
  </si>
  <si>
    <t>https://him-auto.ru/ehlektrodvigateli/ehlektrodvigatel-tor-50-kvt-s-polym-valom-24mm-flanec-d87mm/</t>
  </si>
  <si>
    <t>14551</t>
  </si>
  <si>
    <t>Электродвигатель TOR 5,5 кВт с внешним валом, 28мм, фланец D130мм</t>
  </si>
  <si>
    <t>https://him-auto.ru/ehlektrodvigateli/ehlektrodvigatel-tor-55-kvt-s-vneshnim-valom-28mm-flanec-d130mm/</t>
  </si>
  <si>
    <t>14550</t>
  </si>
  <si>
    <t>Электродвигатель TOR 5,5 кВт с полым валом, 24мм, фланец D 87 мм</t>
  </si>
  <si>
    <t>https://him-auto.ru/ehlektrodvigateli/ehlektrodvigatel-tor-55-kvt-s-polym-valom-24mm-flanec-d-87-mm/</t>
  </si>
  <si>
    <t>14575</t>
  </si>
  <si>
    <t>Электродвигатель TOR 5,5 кВт с полым валом, 24мм, фланец D75мм</t>
  </si>
  <si>
    <t>https://him-auto.ru/ehlektrodvigateli/ehlektrodvigatel-tor-55-kvt-s-polym-valom-24mm-flanec-d75mm/</t>
  </si>
  <si>
    <t>14441</t>
  </si>
  <si>
    <t>Электродвигатель TOR 7,5 кВт с полым валом, 24мм, фланец D87мм</t>
  </si>
  <si>
    <t>https://him-auto.ru/ehlektrodvigateli/ehlektrodvigatel-tor-75-kvt-s-polym-valom-24mm-flanec-d87mm/</t>
  </si>
  <si>
    <t>14700</t>
  </si>
  <si>
    <t>Электродвигатель TOR, H132, 9 KW (фланец 87 мм)</t>
  </si>
  <si>
    <t>https://him-auto.ru/ehlektrodvigateli/ehlektrodvigatel-tor-h132-9-kw-flanec-87-mm/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</si>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</sst>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ehlektrodvigateli/avtomaticheskij-vyklyuchatel-ms25-16/" TargetMode="External"/><Relationship Id="rId_hyperlink_3" Type="http://schemas.openxmlformats.org/officeDocument/2006/relationships/hyperlink" Target="https://him-auto.ru/ehlektrodvigateli/blok-ehlektricheskogo-upravleniya-ps2-14gm-45-bar/" TargetMode="External"/><Relationship Id="rId_hyperlink_4" Type="http://schemas.openxmlformats.org/officeDocument/2006/relationships/hyperlink" Target="https://him-auto.ru/ehlektrodvigateli/blok-ehlektricheskogo-upravleniya-ps2-18gm-45-bar/" TargetMode="External"/><Relationship Id="rId_hyperlink_5" Type="http://schemas.openxmlformats.org/officeDocument/2006/relationships/hyperlink" Target="https://him-auto.ru/ehlektrodvigateli/blok-ehlektricheskogo-upravleniya-ps2-38gm-15-bar/" TargetMode="External"/><Relationship Id="rId_hyperlink_6" Type="http://schemas.openxmlformats.org/officeDocument/2006/relationships/hyperlink" Target="https://him-auto.ru/ehlektrodvigateli/blok-ehlektricheskogo-upravleniya-ps2-38m-25-bar/" TargetMode="External"/><Relationship Id="rId_hyperlink_7" Type="http://schemas.openxmlformats.org/officeDocument/2006/relationships/hyperlink" Target="https://him-auto.ru/ehlektrodvigateli/vyklyuchatel-10-16a/" TargetMode="External"/><Relationship Id="rId_hyperlink_8" Type="http://schemas.openxmlformats.org/officeDocument/2006/relationships/hyperlink" Target="https://him-auto.ru/ehlektrodvigateli/datchik-davleniya-pr-16/" TargetMode="External"/><Relationship Id="rId_hyperlink_9" Type="http://schemas.openxmlformats.org/officeDocument/2006/relationships/hyperlink" Target="https://him-auto.ru/ehlektrodvigateli/datchik-davleniya-pr-16-nerzh-38-sh-25-bar-krasnyj/" TargetMode="External"/><Relationship Id="rId_hyperlink_10" Type="http://schemas.openxmlformats.org/officeDocument/2006/relationships/hyperlink" Target="https://him-auto.ru/ehlektrodvigateli/datchik-davleniya-pr1-600-bar-nerzh-38-sh-25-bar-krasnyj/" TargetMode="External"/><Relationship Id="rId_hyperlink_11" Type="http://schemas.openxmlformats.org/officeDocument/2006/relationships/hyperlink" Target="https://him-auto.ru/ehlektrodvigateli/datchik-davleniya-pr1-600-bar-nerzh-38-sh-45-bar-chernyj/" TargetMode="External"/><Relationship Id="rId_hyperlink_12" Type="http://schemas.openxmlformats.org/officeDocument/2006/relationships/hyperlink" Target="https://him-auto.ru/ehlektrodvigateli/datchik-davleniya-pr5-14-m/" TargetMode="External"/><Relationship Id="rId_hyperlink_13" Type="http://schemas.openxmlformats.org/officeDocument/2006/relationships/hyperlink" Target="https://him-auto.ru/ehlektrodvigateli/datchik-davleniya-pr5-18-m/" TargetMode="External"/><Relationship Id="rId_hyperlink_14" Type="http://schemas.openxmlformats.org/officeDocument/2006/relationships/hyperlink" Target="https://him-auto.ru/ehlektrodvigateli/datchik-davleniya-pr5-14sh-25-bar-krasnyj/" TargetMode="External"/><Relationship Id="rId_hyperlink_15" Type="http://schemas.openxmlformats.org/officeDocument/2006/relationships/hyperlink" Target="https://him-auto.ru/ehlektrodvigateli/datchik-davleniya-pr5-14sh-40-bar-chernyj/" TargetMode="External"/><Relationship Id="rId_hyperlink_16" Type="http://schemas.openxmlformats.org/officeDocument/2006/relationships/hyperlink" Target="https://him-auto.ru/ehlektrodvigateli/datchik-davleniya-pr5-18-sh-40-bar-chernyj/" TargetMode="External"/><Relationship Id="rId_hyperlink_17" Type="http://schemas.openxmlformats.org/officeDocument/2006/relationships/hyperlink" Target="https://him-auto.ru/ehlektrodvigateli/datchik-davleniya-pr5-18sh-25-bar-krasnyj/" TargetMode="External"/><Relationship Id="rId_hyperlink_18" Type="http://schemas.openxmlformats.org/officeDocument/2006/relationships/hyperlink" Target="https://him-auto.ru/ehlektrodvigateli/datchik-davleniya-pr5-38-sh-15-bar-sinij/" TargetMode="External"/><Relationship Id="rId_hyperlink_19" Type="http://schemas.openxmlformats.org/officeDocument/2006/relationships/hyperlink" Target="https://him-auto.ru/ehlektrodvigateli/datchik-davleniya-pr5-38-sh-25-bar-krasnyj/" TargetMode="External"/><Relationship Id="rId_hyperlink_20" Type="http://schemas.openxmlformats.org/officeDocument/2006/relationships/hyperlink" Target="https://him-auto.ru/ehlektrodvigateli/datchik-davleniya-ps22-latun-14-sh-15-bar-goluboj/" TargetMode="External"/><Relationship Id="rId_hyperlink_21" Type="http://schemas.openxmlformats.org/officeDocument/2006/relationships/hyperlink" Target="https://him-auto.ru/ehlektrodvigateli/datchik-davleniya-ps22-latun-14-sh-25-bar-krasnyj/" TargetMode="External"/><Relationship Id="rId_hyperlink_22" Type="http://schemas.openxmlformats.org/officeDocument/2006/relationships/hyperlink" Target="https://him-auto.ru/ehlektrodvigateli/datchik-davleniya-ps22-latun-14-sh-45-bar-chyornyj/" TargetMode="External"/><Relationship Id="rId_hyperlink_23" Type="http://schemas.openxmlformats.org/officeDocument/2006/relationships/hyperlink" Target="https://him-auto.ru/ehlektrodvigateli/datchik-davleniya-ps22-latun-18-sh-15-bar-goluboj/" TargetMode="External"/><Relationship Id="rId_hyperlink_24" Type="http://schemas.openxmlformats.org/officeDocument/2006/relationships/hyperlink" Target="https://him-auto.ru/ehlektrodvigateli/datchik-davleniya-ps22-latun-18-sh-25-bar-krasnyj/" TargetMode="External"/><Relationship Id="rId_hyperlink_25" Type="http://schemas.openxmlformats.org/officeDocument/2006/relationships/hyperlink" Target="https://him-auto.ru/ehlektrodvigateli/datchik-davleniya-ps22-latun-18-sh-45-bar-chyornyj/" TargetMode="External"/><Relationship Id="rId_hyperlink_26" Type="http://schemas.openxmlformats.org/officeDocument/2006/relationships/hyperlink" Target="https://him-auto.ru/ehlektrodvigateli/datchik-davleniya-ps22-latun-38-sh-15-bar-goluboj/" TargetMode="External"/><Relationship Id="rId_hyperlink_27" Type="http://schemas.openxmlformats.org/officeDocument/2006/relationships/hyperlink" Target="https://him-auto.ru/ehlektrodvigateli/datchik-davleniya-ps22-latun-38-sh-25-bar-krasnyj/" TargetMode="External"/><Relationship Id="rId_hyperlink_28" Type="http://schemas.openxmlformats.org/officeDocument/2006/relationships/hyperlink" Target="https://him-auto.ru/ehlektrodvigateli/datchik-davleniya-ps22-latun-38-sh-45-bar-chyornyj/" TargetMode="External"/><Relationship Id="rId_hyperlink_29" Type="http://schemas.openxmlformats.org/officeDocument/2006/relationships/hyperlink" Target="https://him-auto.ru/ehlektrodvigateli/datchik-davleniya-dlya-avd-220v-15bar-14-vnesh&#160;sinij/" TargetMode="External"/><Relationship Id="rId_hyperlink_30" Type="http://schemas.openxmlformats.org/officeDocument/2006/relationships/hyperlink" Target="https://him-auto.ru/ehlektrodvigateli/datchik-davleniya-dlya-avd-220v-25bar-14-vnesh-krasnyj/" TargetMode="External"/><Relationship Id="rId_hyperlink_31" Type="http://schemas.openxmlformats.org/officeDocument/2006/relationships/hyperlink" Target="https://him-auto.ru/ehlektrodvigateli/datchik-davleniya-dlya-avd-220v-25bar-38-vnesh-krasnyj/" TargetMode="External"/><Relationship Id="rId_hyperlink_32" Type="http://schemas.openxmlformats.org/officeDocument/2006/relationships/hyperlink" Target="https://him-auto.ru/ehlektrodvigateli/datchik-davleniya-dlya-avd-220v-45bar-14-vnesh-chernyj/" TargetMode="External"/><Relationship Id="rId_hyperlink_33" Type="http://schemas.openxmlformats.org/officeDocument/2006/relationships/hyperlink" Target="https://him-auto.ru/ehlektrodvigateli/datchik-davleniya-dlya-avd-220v-45bar-38-vnesh-chernyj/" TargetMode="External"/><Relationship Id="rId_hyperlink_34" Type="http://schemas.openxmlformats.org/officeDocument/2006/relationships/hyperlink" Target="https://him-auto.ru/ehlektrodvigateli/datchik-davleniya-dlya-avd-280bar-15bar-davlenie-vklyucheniya-14-vnesh-5a-12-24v/" TargetMode="External"/><Relationship Id="rId_hyperlink_35" Type="http://schemas.openxmlformats.org/officeDocument/2006/relationships/hyperlink" Target="https://him-auto.ru/ehlektrodvigateli/datchik-davleniya-dlya-avd-280bar-25bar-davlenie-vklyucheniya-14-vnesh-5a-12-24v/" TargetMode="External"/><Relationship Id="rId_hyperlink_36" Type="http://schemas.openxmlformats.org/officeDocument/2006/relationships/hyperlink" Target="https://him-auto.ru/ehlektrodvigateli/datchik-davleniya-dlya-avd-280bar-40bar-davlenie-vklyucheniya-14-vnesh-5a-12-24v/" TargetMode="External"/><Relationship Id="rId_hyperlink_37" Type="http://schemas.openxmlformats.org/officeDocument/2006/relationships/hyperlink" Target="https://him-auto.ru/ehlektrodvigateli/datchik-davleniya-280-bar-25-bar-davlenie-vklyucheniya-38-vnesh-5a-12-24v/" TargetMode="External"/><Relationship Id="rId_hyperlink_38" Type="http://schemas.openxmlformats.org/officeDocument/2006/relationships/hyperlink" Target="https://him-auto.ru/ehlektrodvigateli/datchik-davleniya-280-bar-40-bar-davlenie-vklyucheniya-38m-5a-12-24v/" TargetMode="External"/><Relationship Id="rId_hyperlink_39" Type="http://schemas.openxmlformats.org/officeDocument/2006/relationships/hyperlink" Target="https://him-auto.ru/ehlektrodvigateli/dvigatel-11-kvt-h132l-polyj-val-d-24-mm/" TargetMode="External"/><Relationship Id="rId_hyperlink_40" Type="http://schemas.openxmlformats.org/officeDocument/2006/relationships/hyperlink" Target="https://him-auto.ru/ehlektrodvigateli/dvigatel-11-kvt-h132l-polyj-val-d-24-mm-s-napolnoj-ustanovkoj/" TargetMode="External"/><Relationship Id="rId_hyperlink_41" Type="http://schemas.openxmlformats.org/officeDocument/2006/relationships/hyperlink" Target="https://him-auto.ru/ehlektrodvigateli/dvigatel-15-kvt-h160m-val-d42mm-s-napolnoj-ustanovkoj/" TargetMode="External"/><Relationship Id="rId_hyperlink_42" Type="http://schemas.openxmlformats.org/officeDocument/2006/relationships/hyperlink" Target="https://him-auto.ru/ehlektrodvigateli/dvigatel-15-kvt-h160m-val-d42mm-s-napolnoj-ustanovkoj-1&#160;450-obmin/" TargetMode="External"/><Relationship Id="rId_hyperlink_43" Type="http://schemas.openxmlformats.org/officeDocument/2006/relationships/hyperlink" Target="https://him-auto.ru/ehlektrodvigateli/dvigatel-15-kvt-h160s-polyj-val-d-24-mm-s-napolnoj-ustanovkoj/" TargetMode="External"/><Relationship Id="rId_hyperlink_44" Type="http://schemas.openxmlformats.org/officeDocument/2006/relationships/hyperlink" Target="https://him-auto.ru/ehlektrodvigateli/dvigatel-15-kvt-h160s-polyj-val-d-24-mm-s-napolnoj-ustanovkoj-1959a/" TargetMode="External"/><Relationship Id="rId_hyperlink_45" Type="http://schemas.openxmlformats.org/officeDocument/2006/relationships/hyperlink" Target="https://him-auto.ru/ehlektrodvigateli/dvigatel-185-kvt-t160s-polyj-val-d-24-mm-s-napolnoj-ustanovkoj/" TargetMode="External"/><Relationship Id="rId_hyperlink_46" Type="http://schemas.openxmlformats.org/officeDocument/2006/relationships/hyperlink" Target="https://him-auto.ru/ehlektrodvigateli/dvigatel-22-kvt-220b100lb4-polyj-val-d24mmflancy-dlya-pryamkrepleniya-nasosa/" TargetMode="External"/><Relationship Id="rId_hyperlink_47" Type="http://schemas.openxmlformats.org/officeDocument/2006/relationships/hyperlink" Target="https://him-auto.ru/ehlektrodvigateli/dvigatel-26-kvt-220bh100-100lc4-polyj-val-d24mm-flanec-75-mm/" TargetMode="External"/><Relationship Id="rId_hyperlink_48" Type="http://schemas.openxmlformats.org/officeDocument/2006/relationships/hyperlink" Target="https://him-auto.ru/ehlektrodvigateli/dvigatel-26-kvt-230v-h100-b3-ac24-c90-polyj-val-d24mm-flanec-nasosa-75-mm/" TargetMode="External"/><Relationship Id="rId_hyperlink_49" Type="http://schemas.openxmlformats.org/officeDocument/2006/relationships/hyperlink" Target="https://him-auto.ru/ehlektrodvigateli/dvigatel-230400-v-50-gc-4-kvt-val-28-mm/" TargetMode="External"/><Relationship Id="rId_hyperlink_50" Type="http://schemas.openxmlformats.org/officeDocument/2006/relationships/hyperlink" Target="https://him-auto.ru/ehlektrodvigateli/dvigatel-3-kvt-220bh112-100lc4-polyj-val-d24mm-flancy-dlya-pryamkrepleniya-nasosa/" TargetMode="External"/><Relationship Id="rId_hyperlink_51" Type="http://schemas.openxmlformats.org/officeDocument/2006/relationships/hyperlink" Target="https://him-auto.ru/ehlektrodvigateli/dvigatel-4-kvt-380b-h100-polyj-val-d24mm-flanec-nasosa-75-mm/" TargetMode="External"/><Relationship Id="rId_hyperlink_52" Type="http://schemas.openxmlformats.org/officeDocument/2006/relationships/hyperlink" Target="https://him-auto.ru/ehlektrodvigateli/dvigatel-4-kvt-380b-ms-112m-4-4kwb34s175-polyj-val-d24mm-flanec-nasosa-75-mm/" TargetMode="External"/><Relationship Id="rId_hyperlink_53" Type="http://schemas.openxmlformats.org/officeDocument/2006/relationships/hyperlink" Target="https://him-auto.ru/ehlektrodvigateli/dvigatel-4-kvt-400230v-h100-polyj-val-d24mm-flanec-nasosa-75-mm/" TargetMode="External"/><Relationship Id="rId_hyperlink_54" Type="http://schemas.openxmlformats.org/officeDocument/2006/relationships/hyperlink" Target="https://him-auto.ru/ehlektrodvigateli/dvigatel-55-kvt-380b-h112-val-d28mm-s-napolnoj-ustanovkoj/" TargetMode="External"/><Relationship Id="rId_hyperlink_55" Type="http://schemas.openxmlformats.org/officeDocument/2006/relationships/hyperlink" Target="https://him-auto.ru/ehlektrodvigateli/dvigatel-55-kvt-380b-h112-polyj-val-d-24-mm-s-ehlastichnoj-muftoj/" TargetMode="External"/><Relationship Id="rId_hyperlink_56" Type="http://schemas.openxmlformats.org/officeDocument/2006/relationships/hyperlink" Target="https://him-auto.ru/ehlektrodvigateli/dvigatel-55-kvt-380b-h112-polyj-val-d-24-mm-s-ehlastichnoj-muftoj-2600a-rvj/" TargetMode="External"/><Relationship Id="rId_hyperlink_57" Type="http://schemas.openxmlformats.org/officeDocument/2006/relationships/hyperlink" Target="https://him-auto.ru/ehlektrodvigateli/dvigatel-55-kvt-380bh112-polyj-val-d24mm-flanec-nasosa-75-mm/" TargetMode="External"/><Relationship Id="rId_hyperlink_58" Type="http://schemas.openxmlformats.org/officeDocument/2006/relationships/hyperlink" Target="https://him-auto.ru/ehlektrodvigateli/dvigatel-55-kvt-380bh112-polyj-val-d24mm-flanec-nasosa-87-mm/" TargetMode="External"/><Relationship Id="rId_hyperlink_59" Type="http://schemas.openxmlformats.org/officeDocument/2006/relationships/hyperlink" Target="https://him-auto.ru/ehlektrodvigateli/dvigatel-55-kvt-380bh112-polyj-val-d24mm-flanec-nasosa-87-mm-1830a/" TargetMode="External"/><Relationship Id="rId_hyperlink_60" Type="http://schemas.openxmlformats.org/officeDocument/2006/relationships/hyperlink" Target="https://him-auto.ru/ehlektrodvigateli/dvigatel-55-kvt-380bms-112m-4-55kwb34s168-polyj-val-d24mm-flanec-nasosa-87-mm/" TargetMode="External"/><Relationship Id="rId_hyperlink_61" Type="http://schemas.openxmlformats.org/officeDocument/2006/relationships/hyperlink" Target="https://him-auto.ru/ehlektrodvigateli/dvigatel-55-kvt-380bms-112m-4-55kwb34s175-polyj-val-d24mm-flanec-nasosa-75-mm/" TargetMode="External"/><Relationship Id="rId_hyperlink_62" Type="http://schemas.openxmlformats.org/officeDocument/2006/relationships/hyperlink" Target="https://him-auto.ru/ehlektrodvigateli/dvigatel-55-kvt-400230v-h112-polyj-val-d24mm-flanec-nasosa-75-mm/" TargetMode="External"/><Relationship Id="rId_hyperlink_63" Type="http://schemas.openxmlformats.org/officeDocument/2006/relationships/hyperlink" Target="https://him-auto.ru/ehlektrodvigateli/dvigatel-55-kvt-400230v-h112-polyj-val-d24mm-flanec-nasosa-87-mm/" TargetMode="External"/><Relationship Id="rId_hyperlink_64" Type="http://schemas.openxmlformats.org/officeDocument/2006/relationships/hyperlink" Target="https://him-auto.ru/ehlektrodvigateli/dvigatel-75-kvt-380bh132s-polyj-val-d24mm-flancy-dlya-pryamkrepleniya-nasosa-s-napolnoj-ustanovkoj/" TargetMode="External"/><Relationship Id="rId_hyperlink_65" Type="http://schemas.openxmlformats.org/officeDocument/2006/relationships/hyperlink" Target="https://him-auto.ru/ehlektrodvigateli/dvigatel-75-kvt-380bms-132m-475kwb34s176-polyj-val-d24mm-flanec-nasosa-87-mm/" TargetMode="External"/><Relationship Id="rId_hyperlink_66" Type="http://schemas.openxmlformats.org/officeDocument/2006/relationships/hyperlink" Target="https://him-auto.ru/ehlektrodvigateli/dvigatel-75-kvt-h132s-polyj-val-d-24-mm-s-napolnoj-ustanovkoj-s-ehlastichnoj-muftoj/" TargetMode="External"/><Relationship Id="rId_hyperlink_67" Type="http://schemas.openxmlformats.org/officeDocument/2006/relationships/hyperlink" Target="https://him-auto.ru/ehlektrodvigateli/dvigatel-75-kvt-400230v-h132s-polyj-val-d24mm-flanec-nasosa-87-mm/" TargetMode="External"/><Relationship Id="rId_hyperlink_68" Type="http://schemas.openxmlformats.org/officeDocument/2006/relationships/hyperlink" Target="https://him-auto.ru/ehlektrodvigateli/dvigatel-92-kvt-h132l-polyj-val-d-24-mm-s-napolnoj-ustanovkoj/" TargetMode="External"/><Relationship Id="rId_hyperlink_69" Type="http://schemas.openxmlformats.org/officeDocument/2006/relationships/hyperlink" Target="https://him-auto.ru/ehlektrodvigateli/dvigatel-92-kvt-h132m-val-d38mm-s-napolnoj-ustanovkoj/" TargetMode="External"/><Relationship Id="rId_hyperlink_70" Type="http://schemas.openxmlformats.org/officeDocument/2006/relationships/hyperlink" Target="https://him-auto.ru/ehlektrodvigateli/dvigatel-odnofaznyj-3-kvt-230-50-gc-ip-54-flanec-75-mm/" TargetMode="External"/><Relationship Id="rId_hyperlink_71" Type="http://schemas.openxmlformats.org/officeDocument/2006/relationships/hyperlink" Target="https://him-auto.ru/ehlektrodvigateli/kontaktor-e-1h3-18a-400b-ac3-24b-50-gc/" TargetMode="External"/><Relationship Id="rId_hyperlink_72" Type="http://schemas.openxmlformats.org/officeDocument/2006/relationships/hyperlink" Target="https://him-auto.ru/ehlektrodvigateli/mufta-dlya-dvigatelya-serii-serie-112-55-kvt/" TargetMode="External"/><Relationship Id="rId_hyperlink_73" Type="http://schemas.openxmlformats.org/officeDocument/2006/relationships/hyperlink" Target="https://him-auto.ru/ehlektrodvigateli/rele-teplovoe-e16-24a/" TargetMode="External"/><Relationship Id="rId_hyperlink_74" Type="http://schemas.openxmlformats.org/officeDocument/2006/relationships/hyperlink" Target="https://him-auto.ru/ehlektrodvigateli/rele-teplovoe-e9-13a/" TargetMode="External"/><Relationship Id="rId_hyperlink_75" Type="http://schemas.openxmlformats.org/officeDocument/2006/relationships/hyperlink" Target="https://him-auto.ru/ehlektrodvigateli/termostat-tr2-s-vnutrennej-kolboj-dlina-spirali-1500-mm-datchik-7x95-mm/" TargetMode="External"/><Relationship Id="rId_hyperlink_76" Type="http://schemas.openxmlformats.org/officeDocument/2006/relationships/hyperlink" Target="https://him-auto.ru/ehlektrodvigateli/transformator-osm-003-40024v/" TargetMode="External"/><Relationship Id="rId_hyperlink_77" Type="http://schemas.openxmlformats.org/officeDocument/2006/relationships/hyperlink" Target="https://him-auto.ru/ehlektrodvigateli/transformator-osm-005-38024v/" TargetMode="External"/><Relationship Id="rId_hyperlink_78" Type="http://schemas.openxmlformats.org/officeDocument/2006/relationships/hyperlink" Target="https://him-auto.ru/ehlektrodvigateli/flanec-dlya-dvigatelya-4-kvt-s-polym-valom-d-6187-mm/" TargetMode="External"/><Relationship Id="rId_hyperlink_79" Type="http://schemas.openxmlformats.org/officeDocument/2006/relationships/hyperlink" Target="https://him-auto.ru/ehlektrodvigateli/ehlektrodvigatel-230400-v-50-gc-11-kvt-flanec-87mm/" TargetMode="External"/><Relationship Id="rId_hyperlink_80" Type="http://schemas.openxmlformats.org/officeDocument/2006/relationships/hyperlink" Target="https://him-auto.ru/ehlektrodvigateli/ehlektrodvigatel-230400-v-50-gc-125-kvt-flanec-87mm/" TargetMode="External"/><Relationship Id="rId_hyperlink_81" Type="http://schemas.openxmlformats.org/officeDocument/2006/relationships/hyperlink" Target="https://him-auto.ru/ehlektrodvigateli/ehlektrodvigatel-230400-v-50-gc-15-kvt-flanec-87mm/" TargetMode="External"/><Relationship Id="rId_hyperlink_82" Type="http://schemas.openxmlformats.org/officeDocument/2006/relationships/hyperlink" Target="https://him-auto.ru/ehlektrodvigateli/ehlektrodvigatel-230400-v-50-gc-185-kvt-flanec-87mm/" TargetMode="External"/><Relationship Id="rId_hyperlink_83" Type="http://schemas.openxmlformats.org/officeDocument/2006/relationships/hyperlink" Target="https://him-auto.ru/ehlektrodvigateli/ehlektrodvigatel-230400-v-50-gc-22-kvt-flanec-87mm/" TargetMode="External"/><Relationship Id="rId_hyperlink_84" Type="http://schemas.openxmlformats.org/officeDocument/2006/relationships/hyperlink" Target="https://him-auto.ru/ehlektrodvigateli/ehlektrodvigatel-230400-v-50-gc-4-kvt-val-28-mm/" TargetMode="External"/><Relationship Id="rId_hyperlink_85" Type="http://schemas.openxmlformats.org/officeDocument/2006/relationships/hyperlink" Target="https://him-auto.ru/ehlektrodvigateli/ehlektrodvigatel-230400-v-50-gc-40-kvt-flanec-75mm/" TargetMode="External"/><Relationship Id="rId_hyperlink_86" Type="http://schemas.openxmlformats.org/officeDocument/2006/relationships/hyperlink" Target="https://him-auto.ru/ehlektrodvigateli/ehlektrodvigatel-230400-v-50-gc-55-kvt-flanec-75mm/" TargetMode="External"/><Relationship Id="rId_hyperlink_87" Type="http://schemas.openxmlformats.org/officeDocument/2006/relationships/hyperlink" Target="https://him-auto.ru/ehlektrodvigateli/ehlektrodvigatel-230400-v-50-gc-55-kvt-flanec-87mm/" TargetMode="External"/><Relationship Id="rId_hyperlink_88" Type="http://schemas.openxmlformats.org/officeDocument/2006/relationships/hyperlink" Target="https://him-auto.ru/ehlektrodvigateli/ehlektrodvigatel-230400-v-50-gc-70-kvt-flanec-87mm/" TargetMode="External"/><Relationship Id="rId_hyperlink_89" Type="http://schemas.openxmlformats.org/officeDocument/2006/relationships/hyperlink" Target="https://him-auto.ru/ehlektrodvigateli/ehlektrodvigatel-3-kvt-polyj-val-24-mm-flanec-75-mm-230-50-gc-b3/" TargetMode="External"/><Relationship Id="rId_hyperlink_90" Type="http://schemas.openxmlformats.org/officeDocument/2006/relationships/hyperlink" Target="https://him-auto.ru/ehlektrodvigateli/ehlektrodvigatel-4-kvt-polyj-val-24-mm-230400-v-50-gc-100-t4-b3-bs-ac/" TargetMode="External"/><Relationship Id="rId_hyperlink_91" Type="http://schemas.openxmlformats.org/officeDocument/2006/relationships/hyperlink" Target="https://him-auto.ru/ehlektrodvigateli/ehlektrodvigatel-55-kvt-polyj-val-24-mm-230400-v-50-gc-112-t4-b3-bs-ac-24/" TargetMode="External"/><Relationship Id="rId_hyperlink_92" Type="http://schemas.openxmlformats.org/officeDocument/2006/relationships/hyperlink" Target="https://him-auto.ru/ehlektrodvigateli/ehlektrodvigatel-55-kvt-polyj-val-24-mm-230400-v-50-gc-112-s-ehlastichnoj-muftoj/" TargetMode="External"/><Relationship Id="rId_hyperlink_93" Type="http://schemas.openxmlformats.org/officeDocument/2006/relationships/hyperlink" Target="https://him-auto.ru/ehlektrodvigateli/ehlektrodvigatel-75-kvt-polyj-val-24-mm-230400-v-50-gc-132s-t4-b3-bs-ac-24/" TargetMode="External"/><Relationship Id="rId_hyperlink_94" Type="http://schemas.openxmlformats.org/officeDocument/2006/relationships/hyperlink" Target="https://him-auto.ru/ehlektrodvigateli/ehlektrodvigatel-imm-112-40-kvt/" TargetMode="External"/><Relationship Id="rId_hyperlink_95" Type="http://schemas.openxmlformats.org/officeDocument/2006/relationships/hyperlink" Target="https://him-auto.ru/ehlektrodvigateli/ehlektrodvigatel-imm-112-55-kvt-flanec-75mm/" TargetMode="External"/><Relationship Id="rId_hyperlink_96" Type="http://schemas.openxmlformats.org/officeDocument/2006/relationships/hyperlink" Target="https://him-auto.ru/ehlektrodvigateli/ehlektrodvigatel-imm-112-55-kvt-flanec-87mm/" TargetMode="External"/><Relationship Id="rId_hyperlink_97" Type="http://schemas.openxmlformats.org/officeDocument/2006/relationships/hyperlink" Target="https://him-auto.ru/ehlektrodvigateli/ehlektrodvigatel-nicolini-76-kvt-s2-400-v-50-gc-h1121450-obmin-hs-s1-s-polym-valom-24/" TargetMode="External"/><Relationship Id="rId_hyperlink_98" Type="http://schemas.openxmlformats.org/officeDocument/2006/relationships/hyperlink" Target="https://him-auto.ru/ehlektrodvigateli/ehlektrodvigatel-tor-110-kvt-s-polym-valom/" TargetMode="External"/><Relationship Id="rId_hyperlink_99" Type="http://schemas.openxmlformats.org/officeDocument/2006/relationships/hyperlink" Target="https://him-auto.ru/ehlektrodvigateli/ehlektrodvigatel-tor-150-kvt-s-polym-valom/" TargetMode="External"/><Relationship Id="rId_hyperlink_100" Type="http://schemas.openxmlformats.org/officeDocument/2006/relationships/hyperlink" Target="https://him-auto.ru/ehlektrodvigateli/ehlektrodvigatel-tor-30-kvt/" TargetMode="External"/><Relationship Id="rId_hyperlink_101" Type="http://schemas.openxmlformats.org/officeDocument/2006/relationships/hyperlink" Target="https://him-auto.ru/ehlektrodvigateli/ehlektrodvigatel-tor-40-kvt-s-polym-valom-24mm-flanec-d75mm/" TargetMode="External"/><Relationship Id="rId_hyperlink_102" Type="http://schemas.openxmlformats.org/officeDocument/2006/relationships/hyperlink" Target="https://him-auto.ru/ehlektrodvigateli/ehlektrodvigatel-tor-44-kvt-s-vneshnim-valom-28mm-flanec-d130mm/" TargetMode="External"/><Relationship Id="rId_hyperlink_103" Type="http://schemas.openxmlformats.org/officeDocument/2006/relationships/hyperlink" Target="https://him-auto.ru/ehlektrodvigateli/ehlektrodvigatel-tor-44-kvt-s-polym-valom-24mm-flanec-d75mm/" TargetMode="External"/><Relationship Id="rId_hyperlink_104" Type="http://schemas.openxmlformats.org/officeDocument/2006/relationships/hyperlink" Target="https://him-auto.ru/ehlektrodvigateli/ehlektrodvigatel-tor-50-kvt-s-polym-valom-24mm-flanec-d87mm/" TargetMode="External"/><Relationship Id="rId_hyperlink_105" Type="http://schemas.openxmlformats.org/officeDocument/2006/relationships/hyperlink" Target="https://him-auto.ru/ehlektrodvigateli/ehlektrodvigatel-tor-55-kvt-s-vneshnim-valom-28mm-flanec-d130mm/" TargetMode="External"/><Relationship Id="rId_hyperlink_106" Type="http://schemas.openxmlformats.org/officeDocument/2006/relationships/hyperlink" Target="https://him-auto.ru/ehlektrodvigateli/ehlektrodvigatel-tor-55-kvt-s-polym-valom-24mm-flanec-d-87-mm/" TargetMode="External"/><Relationship Id="rId_hyperlink_107" Type="http://schemas.openxmlformats.org/officeDocument/2006/relationships/hyperlink" Target="https://him-auto.ru/ehlektrodvigateli/ehlektrodvigatel-tor-55-kvt-s-polym-valom-24mm-flanec-d75mm/" TargetMode="External"/><Relationship Id="rId_hyperlink_108" Type="http://schemas.openxmlformats.org/officeDocument/2006/relationships/hyperlink" Target="https://him-auto.ru/ehlektrodvigateli/ehlektrodvigatel-tor-75-kvt-s-polym-valom-24mm-flanec-d87mm/" TargetMode="External"/><Relationship Id="rId_hyperlink_109" Type="http://schemas.openxmlformats.org/officeDocument/2006/relationships/hyperlink" Target="https://him-auto.ru/ehlektrodvigateli/ehlektrodvigatel-tor-h132-9-kw-flanec-8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 t="s">
        <v>15</v>
      </c>
      <c r="F8" s="15">
        <v>6336.0</v>
      </c>
      <c r="G8" s="13">
        <f>F8*8</f>
        <v>50688</v>
      </c>
      <c r="H8" s="18" t="s">
        <v>16</v>
      </c>
    </row>
    <row r="9" spans="1:8" outlineLevel="1">
      <c r="A9" s="18">
        <v>2</v>
      </c>
      <c r="B9" s="9" t="s">
        <v>17</v>
      </c>
      <c r="C9" s="10" t="s">
        <v>18</v>
      </c>
      <c r="D9" s="10" t="s">
        <v>19</v>
      </c>
      <c r="E9" s="8" t="s">
        <v>15</v>
      </c>
      <c r="F9" s="15">
        <v>1632.0</v>
      </c>
      <c r="G9" s="13">
        <f>F9*9</f>
        <v>14688</v>
      </c>
      <c r="H9" s="18" t="s">
        <v>16</v>
      </c>
    </row>
    <row r="10" spans="1:8" outlineLevel="1">
      <c r="A10" s="18">
        <v>3</v>
      </c>
      <c r="B10" s="9" t="s">
        <v>20</v>
      </c>
      <c r="C10" s="10" t="s">
        <v>21</v>
      </c>
      <c r="D10" s="10" t="s">
        <v>22</v>
      </c>
      <c r="E10" s="8" t="s">
        <v>15</v>
      </c>
      <c r="F10" s="15">
        <v>1632.0</v>
      </c>
      <c r="G10" s="13">
        <f>F10*10</f>
        <v>16320</v>
      </c>
      <c r="H10" s="18" t="s">
        <v>16</v>
      </c>
    </row>
    <row r="11" spans="1:8" outlineLevel="1">
      <c r="A11" s="18">
        <v>4</v>
      </c>
      <c r="B11" s="9" t="s">
        <v>23</v>
      </c>
      <c r="C11" s="10" t="s">
        <v>24</v>
      </c>
      <c r="D11" s="10" t="s">
        <v>25</v>
      </c>
      <c r="E11" s="8" t="s">
        <v>15</v>
      </c>
      <c r="F11" s="15">
        <v>1632.0</v>
      </c>
      <c r="G11" s="13">
        <f>F11*11</f>
        <v>17952</v>
      </c>
      <c r="H11" s="18" t="s">
        <v>16</v>
      </c>
    </row>
    <row r="12" spans="1:8" outlineLevel="1">
      <c r="A12" s="18">
        <v>5</v>
      </c>
      <c r="B12" s="9" t="s">
        <v>26</v>
      </c>
      <c r="C12" s="10" t="s">
        <v>27</v>
      </c>
      <c r="D12" s="10" t="s">
        <v>28</v>
      </c>
      <c r="E12" s="8" t="s">
        <v>15</v>
      </c>
      <c r="F12" s="15">
        <v>1632.0</v>
      </c>
      <c r="G12" s="13">
        <f>F12*12</f>
        <v>19584</v>
      </c>
      <c r="H12" s="18" t="s">
        <v>16</v>
      </c>
    </row>
    <row r="13" spans="1:8" outlineLevel="1">
      <c r="A13" s="18">
        <v>6</v>
      </c>
      <c r="B13" s="9" t="s">
        <v>29</v>
      </c>
      <c r="C13" s="10" t="s">
        <v>30</v>
      </c>
      <c r="D13" s="10" t="s">
        <v>31</v>
      </c>
      <c r="E13" s="8" t="s">
        <v>15</v>
      </c>
      <c r="F13" s="15">
        <v>13112.0</v>
      </c>
      <c r="G13" s="13">
        <f>F13*13</f>
        <v>170456</v>
      </c>
      <c r="H13" s="18" t="s">
        <v>16</v>
      </c>
    </row>
    <row r="14" spans="1:8" outlineLevel="1">
      <c r="A14" s="18">
        <v>7</v>
      </c>
      <c r="B14" s="9" t="s">
        <v>32</v>
      </c>
      <c r="C14" s="10" t="s">
        <v>33</v>
      </c>
      <c r="D14" s="10" t="s">
        <v>34</v>
      </c>
      <c r="E14" s="8" t="s">
        <v>15</v>
      </c>
      <c r="F14" s="15">
        <v>4992.0</v>
      </c>
      <c r="G14" s="13">
        <f>F14*14</f>
        <v>69888</v>
      </c>
      <c r="H14" s="18" t="s">
        <v>16</v>
      </c>
    </row>
    <row r="15" spans="1:8" outlineLevel="1">
      <c r="A15" s="18">
        <v>8</v>
      </c>
      <c r="B15" s="9" t="s">
        <v>35</v>
      </c>
      <c r="C15" s="10" t="s">
        <v>36</v>
      </c>
      <c r="D15" s="10" t="s">
        <v>37</v>
      </c>
      <c r="E15" s="8">
        <v>1000.0</v>
      </c>
      <c r="F15" s="15">
        <v>3599.0</v>
      </c>
      <c r="G15" s="13">
        <f>F15*15</f>
        <v>53985</v>
      </c>
      <c r="H15" s="18" t="s">
        <v>16</v>
      </c>
    </row>
    <row r="16" spans="1:8" outlineLevel="1">
      <c r="A16" s="18">
        <v>9</v>
      </c>
      <c r="B16" s="9" t="s">
        <v>38</v>
      </c>
      <c r="C16" s="10" t="s">
        <v>39</v>
      </c>
      <c r="D16" s="10" t="s">
        <v>40</v>
      </c>
      <c r="E16" s="8">
        <v>1000.0</v>
      </c>
      <c r="F16" s="15">
        <v>8128.0</v>
      </c>
      <c r="G16" s="13">
        <f>F16*16</f>
        <v>130048</v>
      </c>
      <c r="H16" s="18" t="s">
        <v>16</v>
      </c>
    </row>
    <row r="17" spans="1:8" outlineLevel="1">
      <c r="A17" s="18">
        <v>10</v>
      </c>
      <c r="B17" s="9" t="s">
        <v>41</v>
      </c>
      <c r="C17" s="10" t="s">
        <v>42</v>
      </c>
      <c r="D17" s="10" t="s">
        <v>43</v>
      </c>
      <c r="E17" s="8">
        <v>1000.0</v>
      </c>
      <c r="F17" s="15">
        <v>7637.0</v>
      </c>
      <c r="G17" s="13">
        <f>F17*17</f>
        <v>129829</v>
      </c>
      <c r="H17" s="18" t="s">
        <v>16</v>
      </c>
    </row>
    <row r="18" spans="1:8" outlineLevel="1">
      <c r="A18" s="18">
        <v>11</v>
      </c>
      <c r="B18" s="9" t="s">
        <v>44</v>
      </c>
      <c r="C18" s="10" t="s">
        <v>45</v>
      </c>
      <c r="D18" s="10" t="s">
        <v>46</v>
      </c>
      <c r="E18" s="8" t="s">
        <v>15</v>
      </c>
      <c r="F18" s="15">
        <v>2208.0</v>
      </c>
      <c r="G18" s="13">
        <f>F18*18</f>
        <v>39744</v>
      </c>
      <c r="H18" s="18" t="s">
        <v>16</v>
      </c>
    </row>
    <row r="19" spans="1:8" outlineLevel="1">
      <c r="A19" s="18">
        <v>12</v>
      </c>
      <c r="B19" s="9" t="s">
        <v>47</v>
      </c>
      <c r="C19" s="10" t="s">
        <v>48</v>
      </c>
      <c r="D19" s="10" t="s">
        <v>49</v>
      </c>
      <c r="E19" s="8" t="s">
        <v>15</v>
      </c>
      <c r="F19" s="15">
        <v>2592.0</v>
      </c>
      <c r="G19" s="13">
        <f>F19*19</f>
        <v>49248</v>
      </c>
      <c r="H19" s="18" t="s">
        <v>16</v>
      </c>
    </row>
    <row r="20" spans="1:8" outlineLevel="1">
      <c r="A20" s="18">
        <v>13</v>
      </c>
      <c r="B20" s="9" t="s">
        <v>50</v>
      </c>
      <c r="C20" s="10" t="s">
        <v>51</v>
      </c>
      <c r="D20" s="10" t="s">
        <v>52</v>
      </c>
      <c r="E20" s="8">
        <v>1000.0</v>
      </c>
      <c r="F20" s="15">
        <v>3339.0</v>
      </c>
      <c r="G20" s="13">
        <f>F20*20</f>
        <v>66780</v>
      </c>
      <c r="H20" s="18" t="s">
        <v>16</v>
      </c>
    </row>
    <row r="21" spans="1:8" outlineLevel="1">
      <c r="A21" s="18">
        <v>14</v>
      </c>
      <c r="B21" s="9" t="s">
        <v>53</v>
      </c>
      <c r="C21" s="10" t="s">
        <v>54</v>
      </c>
      <c r="D21" s="10" t="s">
        <v>55</v>
      </c>
      <c r="E21" s="8">
        <v>1000.0</v>
      </c>
      <c r="F21" s="15">
        <v>2815.0</v>
      </c>
      <c r="G21" s="13">
        <f>F21*21</f>
        <v>59115</v>
      </c>
      <c r="H21" s="18" t="s">
        <v>16</v>
      </c>
    </row>
    <row r="22" spans="1:8" outlineLevel="1">
      <c r="A22" s="18">
        <v>15</v>
      </c>
      <c r="B22" s="9" t="s">
        <v>56</v>
      </c>
      <c r="C22" s="10" t="s">
        <v>57</v>
      </c>
      <c r="D22" s="10" t="s">
        <v>58</v>
      </c>
      <c r="E22" s="8">
        <v>1000.0</v>
      </c>
      <c r="F22" s="15">
        <v>2728.0</v>
      </c>
      <c r="G22" s="13">
        <f>F22*22</f>
        <v>60016</v>
      </c>
      <c r="H22" s="18" t="s">
        <v>16</v>
      </c>
    </row>
    <row r="23" spans="1:8" outlineLevel="1">
      <c r="A23" s="18">
        <v>16</v>
      </c>
      <c r="B23" s="9" t="s">
        <v>59</v>
      </c>
      <c r="C23" s="10" t="s">
        <v>60</v>
      </c>
      <c r="D23" s="10" t="s">
        <v>61</v>
      </c>
      <c r="E23" s="8">
        <v>1000.0</v>
      </c>
      <c r="F23" s="15">
        <v>2815.0</v>
      </c>
      <c r="G23" s="13">
        <f>F23*23</f>
        <v>64745</v>
      </c>
      <c r="H23" s="18" t="s">
        <v>16</v>
      </c>
    </row>
    <row r="24" spans="1:8" outlineLevel="1">
      <c r="A24" s="18">
        <v>17</v>
      </c>
      <c r="B24" s="9" t="s">
        <v>62</v>
      </c>
      <c r="C24" s="10" t="s">
        <v>63</v>
      </c>
      <c r="D24" s="10" t="s">
        <v>64</v>
      </c>
      <c r="E24" s="8">
        <v>1000.0</v>
      </c>
      <c r="F24" s="15">
        <v>2169.0</v>
      </c>
      <c r="G24" s="13">
        <f>F24*24</f>
        <v>52056</v>
      </c>
      <c r="H24" s="18" t="s">
        <v>16</v>
      </c>
    </row>
    <row r="25" spans="1:8" outlineLevel="1">
      <c r="A25" s="18">
        <v>18</v>
      </c>
      <c r="B25" s="9" t="s">
        <v>65</v>
      </c>
      <c r="C25" s="10" t="s">
        <v>66</v>
      </c>
      <c r="D25" s="10" t="s">
        <v>67</v>
      </c>
      <c r="E25" s="8">
        <v>1000.0</v>
      </c>
      <c r="F25" s="15">
        <v>2815.0</v>
      </c>
      <c r="G25" s="13">
        <f>F25*25</f>
        <v>70375</v>
      </c>
      <c r="H25" s="18" t="s">
        <v>16</v>
      </c>
    </row>
    <row r="26" spans="1:8" outlineLevel="1">
      <c r="A26" s="18">
        <v>19</v>
      </c>
      <c r="B26" s="9" t="s">
        <v>68</v>
      </c>
      <c r="C26" s="10" t="s">
        <v>69</v>
      </c>
      <c r="D26" s="10" t="s">
        <v>70</v>
      </c>
      <c r="E26" s="8">
        <v>1000.0</v>
      </c>
      <c r="F26" s="15">
        <v>1964.0</v>
      </c>
      <c r="G26" s="13">
        <f>F26*26</f>
        <v>51064</v>
      </c>
      <c r="H26" s="18" t="s">
        <v>16</v>
      </c>
    </row>
    <row r="27" spans="1:8" outlineLevel="1">
      <c r="A27" s="18">
        <v>20</v>
      </c>
      <c r="B27" s="9" t="s">
        <v>71</v>
      </c>
      <c r="C27" s="10" t="s">
        <v>72</v>
      </c>
      <c r="D27" s="10" t="s">
        <v>73</v>
      </c>
      <c r="E27" s="8">
        <v>1000.0</v>
      </c>
      <c r="F27" s="15">
        <v>2064.0</v>
      </c>
      <c r="G27" s="13">
        <f>F27*27</f>
        <v>55728</v>
      </c>
      <c r="H27" s="18" t="s">
        <v>16</v>
      </c>
    </row>
    <row r="28" spans="1:8" outlineLevel="1">
      <c r="A28" s="18">
        <v>21</v>
      </c>
      <c r="B28" s="9" t="s">
        <v>74</v>
      </c>
      <c r="C28" s="10" t="s">
        <v>75</v>
      </c>
      <c r="D28" s="10" t="s">
        <v>76</v>
      </c>
      <c r="E28" s="8">
        <v>1000.0</v>
      </c>
      <c r="F28" s="15">
        <v>2064.0</v>
      </c>
      <c r="G28" s="13">
        <f>F28*28</f>
        <v>57792</v>
      </c>
      <c r="H28" s="18" t="s">
        <v>16</v>
      </c>
    </row>
    <row r="29" spans="1:8" outlineLevel="1">
      <c r="A29" s="18">
        <v>22</v>
      </c>
      <c r="B29" s="9" t="s">
        <v>77</v>
      </c>
      <c r="C29" s="10" t="s">
        <v>78</v>
      </c>
      <c r="D29" s="10" t="s">
        <v>79</v>
      </c>
      <c r="E29" s="8">
        <v>1000.0</v>
      </c>
      <c r="F29" s="15">
        <v>2006.0</v>
      </c>
      <c r="G29" s="13">
        <f>F29*29</f>
        <v>58174</v>
      </c>
      <c r="H29" s="18" t="s">
        <v>16</v>
      </c>
    </row>
    <row r="30" spans="1:8" outlineLevel="1">
      <c r="A30" s="18">
        <v>23</v>
      </c>
      <c r="B30" s="9" t="s">
        <v>80</v>
      </c>
      <c r="C30" s="10" t="s">
        <v>81</v>
      </c>
      <c r="D30" s="10" t="s">
        <v>82</v>
      </c>
      <c r="E30" s="8">
        <v>1000.0</v>
      </c>
      <c r="F30" s="15">
        <v>2154.0</v>
      </c>
      <c r="G30" s="13">
        <f>F30*30</f>
        <v>64620</v>
      </c>
      <c r="H30" s="18" t="s">
        <v>16</v>
      </c>
    </row>
    <row r="31" spans="1:8" outlineLevel="1">
      <c r="A31" s="18">
        <v>24</v>
      </c>
      <c r="B31" s="9" t="s">
        <v>83</v>
      </c>
      <c r="C31" s="10" t="s">
        <v>84</v>
      </c>
      <c r="D31" s="10" t="s">
        <v>85</v>
      </c>
      <c r="E31" s="8">
        <v>1000.0</v>
      </c>
      <c r="F31" s="15">
        <v>2064.0</v>
      </c>
      <c r="G31" s="13">
        <f>F31*31</f>
        <v>63984</v>
      </c>
      <c r="H31" s="18" t="s">
        <v>16</v>
      </c>
    </row>
    <row r="32" spans="1:8" outlineLevel="1">
      <c r="A32" s="18">
        <v>25</v>
      </c>
      <c r="B32" s="9" t="s">
        <v>86</v>
      </c>
      <c r="C32" s="10" t="s">
        <v>87</v>
      </c>
      <c r="D32" s="10" t="s">
        <v>88</v>
      </c>
      <c r="E32" s="8">
        <v>1000.0</v>
      </c>
      <c r="F32" s="15">
        <v>2060.0</v>
      </c>
      <c r="G32" s="13">
        <f>F32*32</f>
        <v>65920</v>
      </c>
      <c r="H32" s="18" t="s">
        <v>16</v>
      </c>
    </row>
    <row r="33" spans="1:8" outlineLevel="1">
      <c r="A33" s="18">
        <v>26</v>
      </c>
      <c r="B33" s="9" t="s">
        <v>89</v>
      </c>
      <c r="C33" s="10" t="s">
        <v>90</v>
      </c>
      <c r="D33" s="10" t="s">
        <v>91</v>
      </c>
      <c r="E33" s="8">
        <v>1000.0</v>
      </c>
      <c r="F33" s="15">
        <v>2235.0</v>
      </c>
      <c r="G33" s="13">
        <f>F33*33</f>
        <v>73755</v>
      </c>
      <c r="H33" s="18" t="s">
        <v>16</v>
      </c>
    </row>
    <row r="34" spans="1:8" outlineLevel="1">
      <c r="A34" s="18">
        <v>27</v>
      </c>
      <c r="B34" s="9" t="s">
        <v>92</v>
      </c>
      <c r="C34" s="10" t="s">
        <v>93</v>
      </c>
      <c r="D34" s="10" t="s">
        <v>94</v>
      </c>
      <c r="E34" s="8" t="s">
        <v>15</v>
      </c>
      <c r="F34" s="15">
        <v>0.0</v>
      </c>
      <c r="G34" s="13">
        <f>F34*34</f>
        <v>0</v>
      </c>
      <c r="H34" s="18" t="s">
        <v>16</v>
      </c>
    </row>
    <row r="35" spans="1:8" outlineLevel="1">
      <c r="A35" s="18">
        <v>28</v>
      </c>
      <c r="B35" s="9" t="s">
        <v>95</v>
      </c>
      <c r="C35" s="10" t="s">
        <v>96</v>
      </c>
      <c r="D35" s="10" t="s">
        <v>97</v>
      </c>
      <c r="E35" s="8" t="s">
        <v>15</v>
      </c>
      <c r="F35" s="15">
        <v>2550.0</v>
      </c>
      <c r="G35" s="13">
        <f>F35*35</f>
        <v>89250</v>
      </c>
      <c r="H35" s="18" t="s">
        <v>16</v>
      </c>
    </row>
    <row r="36" spans="1:8" outlineLevel="1">
      <c r="A36" s="18">
        <v>29</v>
      </c>
      <c r="B36" s="9" t="s">
        <v>98</v>
      </c>
      <c r="C36" s="10" t="s">
        <v>99</v>
      </c>
      <c r="D36" s="10" t="s">
        <v>100</v>
      </c>
      <c r="E36" s="8" t="s">
        <v>15</v>
      </c>
      <c r="F36" s="15">
        <v>2550.0</v>
      </c>
      <c r="G36" s="13">
        <f>F36*36</f>
        <v>91800</v>
      </c>
      <c r="H36" s="18" t="s">
        <v>16</v>
      </c>
    </row>
    <row r="37" spans="1:8" outlineLevel="1">
      <c r="A37" s="18">
        <v>30</v>
      </c>
      <c r="B37" s="9" t="s">
        <v>101</v>
      </c>
      <c r="C37" s="10" t="s">
        <v>102</v>
      </c>
      <c r="D37" s="10" t="s">
        <v>103</v>
      </c>
      <c r="E37" s="8" t="s">
        <v>15</v>
      </c>
      <c r="F37" s="15">
        <v>2550.0</v>
      </c>
      <c r="G37" s="13">
        <f>F37*37</f>
        <v>94350</v>
      </c>
      <c r="H37" s="18" t="s">
        <v>16</v>
      </c>
    </row>
    <row r="38" spans="1:8" outlineLevel="1">
      <c r="A38" s="18">
        <v>31</v>
      </c>
      <c r="B38" s="9" t="s">
        <v>104</v>
      </c>
      <c r="C38" s="10" t="s">
        <v>105</v>
      </c>
      <c r="D38" s="10" t="s">
        <v>106</v>
      </c>
      <c r="E38" s="8" t="s">
        <v>15</v>
      </c>
      <c r="F38" s="15">
        <v>2550.0</v>
      </c>
      <c r="G38" s="13">
        <f>F38*38</f>
        <v>96900</v>
      </c>
      <c r="H38" s="18" t="s">
        <v>16</v>
      </c>
    </row>
    <row r="39" spans="1:8" outlineLevel="1">
      <c r="A39" s="18">
        <v>32</v>
      </c>
      <c r="B39" s="9" t="s">
        <v>107</v>
      </c>
      <c r="C39" s="10" t="s">
        <v>108</v>
      </c>
      <c r="D39" s="10" t="s">
        <v>109</v>
      </c>
      <c r="E39" s="8" t="s">
        <v>15</v>
      </c>
      <c r="F39" s="15">
        <v>2550.0</v>
      </c>
      <c r="G39" s="13">
        <f>F39*39</f>
        <v>99450</v>
      </c>
      <c r="H39" s="18" t="s">
        <v>16</v>
      </c>
    </row>
    <row r="40" spans="1:8" outlineLevel="1">
      <c r="A40" s="18">
        <v>33</v>
      </c>
      <c r="B40" s="9" t="s">
        <v>110</v>
      </c>
      <c r="C40" s="10" t="s">
        <v>111</v>
      </c>
      <c r="D40" s="10" t="s">
        <v>112</v>
      </c>
      <c r="E40" s="8" t="s">
        <v>15</v>
      </c>
      <c r="F40" s="15">
        <v>1020.0</v>
      </c>
      <c r="G40" s="13">
        <f>F40*40</f>
        <v>40800</v>
      </c>
      <c r="H40" s="18" t="s">
        <v>16</v>
      </c>
    </row>
    <row r="41" spans="1:8" outlineLevel="1">
      <c r="A41" s="18">
        <v>34</v>
      </c>
      <c r="B41" s="9" t="s">
        <v>113</v>
      </c>
      <c r="C41" s="10" t="s">
        <v>114</v>
      </c>
      <c r="D41" s="10" t="s">
        <v>115</v>
      </c>
      <c r="E41" s="8" t="s">
        <v>15</v>
      </c>
      <c r="F41" s="15">
        <v>1020.0</v>
      </c>
      <c r="G41" s="13">
        <f>F41*41</f>
        <v>41820</v>
      </c>
      <c r="H41" s="18" t="s">
        <v>16</v>
      </c>
    </row>
    <row r="42" spans="1:8" outlineLevel="1">
      <c r="A42" s="18">
        <v>35</v>
      </c>
      <c r="B42" s="9" t="s">
        <v>116</v>
      </c>
      <c r="C42" s="10" t="s">
        <v>117</v>
      </c>
      <c r="D42" s="10" t="s">
        <v>118</v>
      </c>
      <c r="E42" s="8" t="s">
        <v>15</v>
      </c>
      <c r="F42" s="15">
        <v>1020.0</v>
      </c>
      <c r="G42" s="13">
        <f>F42*42</f>
        <v>42840</v>
      </c>
      <c r="H42" s="18" t="s">
        <v>16</v>
      </c>
    </row>
    <row r="43" spans="1:8" outlineLevel="1">
      <c r="A43" s="18">
        <v>36</v>
      </c>
      <c r="B43" s="9" t="s">
        <v>119</v>
      </c>
      <c r="C43" s="10" t="s">
        <v>120</v>
      </c>
      <c r="D43" s="10" t="s">
        <v>121</v>
      </c>
      <c r="E43" s="8" t="s">
        <v>15</v>
      </c>
      <c r="F43" s="15">
        <v>1020.0</v>
      </c>
      <c r="G43" s="13">
        <f>F43*43</f>
        <v>43860</v>
      </c>
      <c r="H43" s="18" t="s">
        <v>16</v>
      </c>
    </row>
    <row r="44" spans="1:8" outlineLevel="1">
      <c r="A44" s="18">
        <v>37</v>
      </c>
      <c r="B44" s="9" t="s">
        <v>122</v>
      </c>
      <c r="C44" s="10" t="s">
        <v>123</v>
      </c>
      <c r="D44" s="10" t="s">
        <v>124</v>
      </c>
      <c r="E44" s="8" t="s">
        <v>15</v>
      </c>
      <c r="F44" s="15">
        <v>1020.0</v>
      </c>
      <c r="G44" s="13">
        <f>F44*44</f>
        <v>44880</v>
      </c>
      <c r="H44" s="18" t="s">
        <v>16</v>
      </c>
    </row>
    <row r="45" spans="1:8" outlineLevel="1">
      <c r="A45" s="18">
        <v>38</v>
      </c>
      <c r="B45" s="9" t="s">
        <v>125</v>
      </c>
      <c r="C45" s="10" t="s">
        <v>126</v>
      </c>
      <c r="D45" s="10" t="s">
        <v>127</v>
      </c>
      <c r="E45" s="8">
        <v>1000.0</v>
      </c>
      <c r="F45" s="15">
        <v>97734.0</v>
      </c>
      <c r="G45" s="13">
        <f>F45*45</f>
        <v>4398030</v>
      </c>
      <c r="H45" s="18" t="s">
        <v>16</v>
      </c>
    </row>
    <row r="46" spans="1:8" outlineLevel="1">
      <c r="A46" s="18">
        <v>39</v>
      </c>
      <c r="B46" s="9" t="s">
        <v>128</v>
      </c>
      <c r="C46" s="10" t="s">
        <v>129</v>
      </c>
      <c r="D46" s="10" t="s">
        <v>130</v>
      </c>
      <c r="E46" s="8">
        <v>1000.0</v>
      </c>
      <c r="F46" s="15">
        <v>118525.0</v>
      </c>
      <c r="G46" s="13">
        <f>F46*46</f>
        <v>5452150</v>
      </c>
      <c r="H46" s="18" t="s">
        <v>16</v>
      </c>
    </row>
    <row r="47" spans="1:8" outlineLevel="1">
      <c r="A47" s="18">
        <v>40</v>
      </c>
      <c r="B47" s="9" t="s">
        <v>131</v>
      </c>
      <c r="C47" s="10" t="s">
        <v>132</v>
      </c>
      <c r="D47" s="10" t="s">
        <v>133</v>
      </c>
      <c r="E47" s="8">
        <v>1000.0</v>
      </c>
      <c r="F47" s="15">
        <v>122575.0</v>
      </c>
      <c r="G47" s="13">
        <f>F47*47</f>
        <v>5761025</v>
      </c>
      <c r="H47" s="18" t="s">
        <v>16</v>
      </c>
    </row>
    <row r="48" spans="1:8" outlineLevel="1">
      <c r="A48" s="18">
        <v>41</v>
      </c>
      <c r="B48" s="9" t="s">
        <v>134</v>
      </c>
      <c r="C48" s="10" t="s">
        <v>135</v>
      </c>
      <c r="D48" s="10" t="s">
        <v>136</v>
      </c>
      <c r="E48" s="8">
        <v>1000.0</v>
      </c>
      <c r="F48" s="15">
        <v>149342.0</v>
      </c>
      <c r="G48" s="13">
        <f>F48*48</f>
        <v>7168416</v>
      </c>
      <c r="H48" s="18" t="s">
        <v>16</v>
      </c>
    </row>
    <row r="49" spans="1:8" outlineLevel="1">
      <c r="A49" s="18">
        <v>42</v>
      </c>
      <c r="B49" s="9" t="s">
        <v>137</v>
      </c>
      <c r="C49" s="10" t="s">
        <v>138</v>
      </c>
      <c r="D49" s="10" t="s">
        <v>139</v>
      </c>
      <c r="E49" s="8">
        <v>1000.0</v>
      </c>
      <c r="F49" s="15">
        <v>176826.0</v>
      </c>
      <c r="G49" s="13">
        <f>F49*49</f>
        <v>8664474</v>
      </c>
      <c r="H49" s="18" t="s">
        <v>16</v>
      </c>
    </row>
    <row r="50" spans="1:8" outlineLevel="1">
      <c r="A50" s="18">
        <v>43</v>
      </c>
      <c r="B50" s="9" t="s">
        <v>140</v>
      </c>
      <c r="C50" s="10" t="s">
        <v>141</v>
      </c>
      <c r="D50" s="10" t="s">
        <v>142</v>
      </c>
      <c r="E50" s="8">
        <v>1000.0</v>
      </c>
      <c r="F50" s="15">
        <v>182699.0</v>
      </c>
      <c r="G50" s="13">
        <f>F50*50</f>
        <v>9134950</v>
      </c>
      <c r="H50" s="18" t="s">
        <v>16</v>
      </c>
    </row>
    <row r="51" spans="1:8" outlineLevel="1">
      <c r="A51" s="18">
        <v>44</v>
      </c>
      <c r="B51" s="9" t="s">
        <v>143</v>
      </c>
      <c r="C51" s="10" t="s">
        <v>144</v>
      </c>
      <c r="D51" s="10" t="s">
        <v>145</v>
      </c>
      <c r="E51" s="8">
        <v>1000.0</v>
      </c>
      <c r="F51" s="15">
        <v>145267.0</v>
      </c>
      <c r="G51" s="13">
        <f>F51*51</f>
        <v>7408617</v>
      </c>
      <c r="H51" s="18" t="s">
        <v>16</v>
      </c>
    </row>
    <row r="52" spans="1:8" outlineLevel="1">
      <c r="A52" s="18">
        <v>45</v>
      </c>
      <c r="B52" s="9" t="s">
        <v>146</v>
      </c>
      <c r="C52" s="10" t="s">
        <v>147</v>
      </c>
      <c r="D52" s="10" t="s">
        <v>148</v>
      </c>
      <c r="E52" s="8">
        <v>1000.0</v>
      </c>
      <c r="F52" s="15">
        <v>30681.0</v>
      </c>
      <c r="G52" s="13">
        <f>F52*52</f>
        <v>1595412</v>
      </c>
      <c r="H52" s="18" t="s">
        <v>16</v>
      </c>
    </row>
    <row r="53" spans="1:8" outlineLevel="1">
      <c r="A53" s="18">
        <v>46</v>
      </c>
      <c r="B53" s="9" t="s">
        <v>149</v>
      </c>
      <c r="C53" s="10" t="s">
        <v>150</v>
      </c>
      <c r="D53" s="10" t="s">
        <v>151</v>
      </c>
      <c r="E53" s="8">
        <v>1000.0</v>
      </c>
      <c r="F53" s="15">
        <v>25395.0</v>
      </c>
      <c r="G53" s="13">
        <f>F53*53</f>
        <v>1345935</v>
      </c>
      <c r="H53" s="18" t="s">
        <v>16</v>
      </c>
    </row>
    <row r="54" spans="1:8" outlineLevel="1">
      <c r="A54" s="18">
        <v>47</v>
      </c>
      <c r="B54" s="9" t="s">
        <v>152</v>
      </c>
      <c r="C54" s="10" t="s">
        <v>153</v>
      </c>
      <c r="D54" s="10" t="s">
        <v>154</v>
      </c>
      <c r="E54" s="8">
        <v>1000.0</v>
      </c>
      <c r="F54" s="15">
        <v>70619.0</v>
      </c>
      <c r="G54" s="13">
        <f>F54*54</f>
        <v>3813426</v>
      </c>
      <c r="H54" s="18" t="s">
        <v>16</v>
      </c>
    </row>
    <row r="55" spans="1:8" outlineLevel="1">
      <c r="A55" s="18">
        <v>48</v>
      </c>
      <c r="B55" s="9" t="s">
        <v>155</v>
      </c>
      <c r="C55" s="10" t="s">
        <v>156</v>
      </c>
      <c r="D55" s="10" t="s">
        <v>157</v>
      </c>
      <c r="E55" s="8">
        <v>1000.0</v>
      </c>
      <c r="F55" s="15">
        <v>39382.0</v>
      </c>
      <c r="G55" s="13">
        <f>F55*55</f>
        <v>2166010</v>
      </c>
      <c r="H55" s="18" t="s">
        <v>16</v>
      </c>
    </row>
    <row r="56" spans="1:8" outlineLevel="1">
      <c r="A56" s="18">
        <v>49</v>
      </c>
      <c r="B56" s="9" t="s">
        <v>158</v>
      </c>
      <c r="C56" s="10" t="s">
        <v>159</v>
      </c>
      <c r="D56" s="10" t="s">
        <v>160</v>
      </c>
      <c r="E56" s="8">
        <v>1000.0</v>
      </c>
      <c r="F56" s="15">
        <v>48814.0</v>
      </c>
      <c r="G56" s="13">
        <f>F56*56</f>
        <v>2733584</v>
      </c>
      <c r="H56" s="18" t="s">
        <v>16</v>
      </c>
    </row>
    <row r="57" spans="1:8" outlineLevel="1">
      <c r="A57" s="18">
        <v>50</v>
      </c>
      <c r="B57" s="9" t="s">
        <v>161</v>
      </c>
      <c r="C57" s="10" t="s">
        <v>162</v>
      </c>
      <c r="D57" s="10" t="s">
        <v>163</v>
      </c>
      <c r="E57" s="8">
        <v>1000.0</v>
      </c>
      <c r="F57" s="15">
        <v>38668.0</v>
      </c>
      <c r="G57" s="13">
        <f>F57*57</f>
        <v>2204076</v>
      </c>
      <c r="H57" s="18" t="s">
        <v>16</v>
      </c>
    </row>
    <row r="58" spans="1:8" outlineLevel="1">
      <c r="A58" s="18">
        <v>51</v>
      </c>
      <c r="B58" s="9" t="s">
        <v>164</v>
      </c>
      <c r="C58" s="10" t="s">
        <v>165</v>
      </c>
      <c r="D58" s="10" t="s">
        <v>166</v>
      </c>
      <c r="E58" s="8">
        <v>1000.0</v>
      </c>
      <c r="F58" s="15">
        <v>33500.0</v>
      </c>
      <c r="G58" s="13">
        <f>F58*58</f>
        <v>1943000</v>
      </c>
      <c r="H58" s="18" t="s">
        <v>16</v>
      </c>
    </row>
    <row r="59" spans="1:8" outlineLevel="1">
      <c r="A59" s="18">
        <v>52</v>
      </c>
      <c r="B59" s="9" t="s">
        <v>167</v>
      </c>
      <c r="C59" s="10" t="s">
        <v>168</v>
      </c>
      <c r="D59" s="10" t="s">
        <v>169</v>
      </c>
      <c r="E59" s="8">
        <v>1000.0</v>
      </c>
      <c r="F59" s="15">
        <v>37882.0</v>
      </c>
      <c r="G59" s="13">
        <f>F59*59</f>
        <v>2235038</v>
      </c>
      <c r="H59" s="18" t="s">
        <v>16</v>
      </c>
    </row>
    <row r="60" spans="1:8" outlineLevel="1">
      <c r="A60" s="18">
        <v>53</v>
      </c>
      <c r="B60" s="9" t="s">
        <v>170</v>
      </c>
      <c r="C60" s="10" t="s">
        <v>171</v>
      </c>
      <c r="D60" s="10" t="s">
        <v>172</v>
      </c>
      <c r="E60" s="8">
        <v>1000.0</v>
      </c>
      <c r="F60" s="15">
        <v>37105.0</v>
      </c>
      <c r="G60" s="13">
        <f>F60*60</f>
        <v>2226300</v>
      </c>
      <c r="H60" s="18" t="s">
        <v>16</v>
      </c>
    </row>
    <row r="61" spans="1:8" outlineLevel="1">
      <c r="A61" s="18">
        <v>54</v>
      </c>
      <c r="B61" s="9" t="s">
        <v>173</v>
      </c>
      <c r="C61" s="10" t="s">
        <v>174</v>
      </c>
      <c r="D61" s="10" t="s">
        <v>175</v>
      </c>
      <c r="E61" s="8">
        <v>1000.0</v>
      </c>
      <c r="F61" s="15">
        <v>0.0</v>
      </c>
      <c r="G61" s="13">
        <f>F61*61</f>
        <v>0</v>
      </c>
      <c r="H61" s="18" t="s">
        <v>16</v>
      </c>
    </row>
    <row r="62" spans="1:8" outlineLevel="1">
      <c r="A62" s="18">
        <v>55</v>
      </c>
      <c r="B62" s="9" t="s">
        <v>176</v>
      </c>
      <c r="C62" s="10" t="s">
        <v>177</v>
      </c>
      <c r="D62" s="10" t="s">
        <v>178</v>
      </c>
      <c r="E62" s="8">
        <v>1000.0</v>
      </c>
      <c r="F62" s="15">
        <v>48296.0</v>
      </c>
      <c r="G62" s="13">
        <f>F62*62</f>
        <v>2994352</v>
      </c>
      <c r="H62" s="18" t="s">
        <v>16</v>
      </c>
    </row>
    <row r="63" spans="1:8" outlineLevel="1">
      <c r="A63" s="18">
        <v>56</v>
      </c>
      <c r="B63" s="9" t="s">
        <v>179</v>
      </c>
      <c r="C63" s="10" t="s">
        <v>180</v>
      </c>
      <c r="D63" s="10" t="s">
        <v>181</v>
      </c>
      <c r="E63" s="8">
        <v>1000.0</v>
      </c>
      <c r="F63" s="15">
        <v>51339.0</v>
      </c>
      <c r="G63" s="13">
        <f>F63*63</f>
        <v>3234357</v>
      </c>
      <c r="H63" s="18" t="s">
        <v>16</v>
      </c>
    </row>
    <row r="64" spans="1:8" outlineLevel="1">
      <c r="A64" s="18">
        <v>57</v>
      </c>
      <c r="B64" s="9" t="s">
        <v>182</v>
      </c>
      <c r="C64" s="10" t="s">
        <v>183</v>
      </c>
      <c r="D64" s="10" t="s">
        <v>184</v>
      </c>
      <c r="E64" s="8">
        <v>1000.0</v>
      </c>
      <c r="F64" s="15">
        <v>51339.0</v>
      </c>
      <c r="G64" s="13">
        <f>F64*64</f>
        <v>3285696</v>
      </c>
      <c r="H64" s="18" t="s">
        <v>16</v>
      </c>
    </row>
    <row r="65" spans="1:8" outlineLevel="1">
      <c r="A65" s="18">
        <v>58</v>
      </c>
      <c r="B65" s="9" t="s">
        <v>185</v>
      </c>
      <c r="C65" s="10" t="s">
        <v>186</v>
      </c>
      <c r="D65" s="10" t="s">
        <v>187</v>
      </c>
      <c r="E65" s="8">
        <v>1000.0</v>
      </c>
      <c r="F65" s="15">
        <v>51874.0</v>
      </c>
      <c r="G65" s="13">
        <f>F65*65</f>
        <v>3371810</v>
      </c>
      <c r="H65" s="18" t="s">
        <v>16</v>
      </c>
    </row>
    <row r="66" spans="1:8" outlineLevel="1">
      <c r="A66" s="18">
        <v>59</v>
      </c>
      <c r="B66" s="9" t="s">
        <v>188</v>
      </c>
      <c r="C66" s="10" t="s">
        <v>189</v>
      </c>
      <c r="D66" s="10" t="s">
        <v>190</v>
      </c>
      <c r="E66" s="8">
        <v>1000.0</v>
      </c>
      <c r="F66" s="15">
        <v>35000.0</v>
      </c>
      <c r="G66" s="13">
        <f>F66*66</f>
        <v>2310000</v>
      </c>
      <c r="H66" s="18" t="s">
        <v>16</v>
      </c>
    </row>
    <row r="67" spans="1:8" outlineLevel="1">
      <c r="A67" s="18">
        <v>60</v>
      </c>
      <c r="B67" s="9" t="s">
        <v>191</v>
      </c>
      <c r="C67" s="10" t="s">
        <v>192</v>
      </c>
      <c r="D67" s="10" t="s">
        <v>193</v>
      </c>
      <c r="E67" s="8">
        <v>1000.0</v>
      </c>
      <c r="F67" s="15">
        <v>34000.0</v>
      </c>
      <c r="G67" s="13">
        <f>F67*67</f>
        <v>2278000</v>
      </c>
      <c r="H67" s="18" t="s">
        <v>16</v>
      </c>
    </row>
    <row r="68" spans="1:8" outlineLevel="1">
      <c r="A68" s="18">
        <v>61</v>
      </c>
      <c r="B68" s="9" t="s">
        <v>194</v>
      </c>
      <c r="C68" s="10" t="s">
        <v>195</v>
      </c>
      <c r="D68" s="10" t="s">
        <v>196</v>
      </c>
      <c r="E68" s="8">
        <v>1000.0</v>
      </c>
      <c r="F68" s="15">
        <v>39435.0</v>
      </c>
      <c r="G68" s="13">
        <f>F68*68</f>
        <v>2681580</v>
      </c>
      <c r="H68" s="18" t="s">
        <v>16</v>
      </c>
    </row>
    <row r="69" spans="1:8" outlineLevel="1">
      <c r="A69" s="18">
        <v>62</v>
      </c>
      <c r="B69" s="9" t="s">
        <v>197</v>
      </c>
      <c r="C69" s="10" t="s">
        <v>198</v>
      </c>
      <c r="D69" s="10" t="s">
        <v>199</v>
      </c>
      <c r="E69" s="8">
        <v>1000.0</v>
      </c>
      <c r="F69" s="15">
        <v>49912.0</v>
      </c>
      <c r="G69" s="13">
        <f>F69*69</f>
        <v>3443928</v>
      </c>
      <c r="H69" s="18" t="s">
        <v>16</v>
      </c>
    </row>
    <row r="70" spans="1:8" outlineLevel="1">
      <c r="A70" s="18">
        <v>63</v>
      </c>
      <c r="B70" s="9" t="s">
        <v>200</v>
      </c>
      <c r="C70" s="10" t="s">
        <v>201</v>
      </c>
      <c r="D70" s="10" t="s">
        <v>202</v>
      </c>
      <c r="E70" s="8">
        <v>1000.0</v>
      </c>
      <c r="F70" s="15">
        <v>50655.0</v>
      </c>
      <c r="G70" s="13">
        <f>F70*70</f>
        <v>3545850</v>
      </c>
      <c r="H70" s="18" t="s">
        <v>16</v>
      </c>
    </row>
    <row r="71" spans="1:8" outlineLevel="1">
      <c r="A71" s="18">
        <v>64</v>
      </c>
      <c r="B71" s="9" t="s">
        <v>203</v>
      </c>
      <c r="C71" s="10" t="s">
        <v>204</v>
      </c>
      <c r="D71" s="10" t="s">
        <v>205</v>
      </c>
      <c r="E71" s="8">
        <v>1000.0</v>
      </c>
      <c r="F71" s="15">
        <v>51975.0</v>
      </c>
      <c r="G71" s="13">
        <f>F71*71</f>
        <v>3690225</v>
      </c>
      <c r="H71" s="18" t="s">
        <v>16</v>
      </c>
    </row>
    <row r="72" spans="1:8" outlineLevel="1">
      <c r="A72" s="18">
        <v>65</v>
      </c>
      <c r="B72" s="9" t="s">
        <v>206</v>
      </c>
      <c r="C72" s="10" t="s">
        <v>207</v>
      </c>
      <c r="D72" s="10" t="s">
        <v>208</v>
      </c>
      <c r="E72" s="8">
        <v>1000.0</v>
      </c>
      <c r="F72" s="15">
        <v>79323.0</v>
      </c>
      <c r="G72" s="13">
        <f>F72*72</f>
        <v>5711256</v>
      </c>
      <c r="H72" s="18" t="s">
        <v>16</v>
      </c>
    </row>
    <row r="73" spans="1:8" outlineLevel="1">
      <c r="A73" s="18">
        <v>66</v>
      </c>
      <c r="B73" s="9" t="s">
        <v>209</v>
      </c>
      <c r="C73" s="10" t="s">
        <v>210</v>
      </c>
      <c r="D73" s="10" t="s">
        <v>211</v>
      </c>
      <c r="E73" s="8">
        <v>1000.0</v>
      </c>
      <c r="F73" s="15">
        <v>68877.0</v>
      </c>
      <c r="G73" s="13">
        <f>F73*73</f>
        <v>5028021</v>
      </c>
      <c r="H73" s="18" t="s">
        <v>16</v>
      </c>
    </row>
    <row r="74" spans="1:8" outlineLevel="1">
      <c r="A74" s="18">
        <v>67</v>
      </c>
      <c r="B74" s="9" t="s">
        <v>212</v>
      </c>
      <c r="C74" s="10" t="s">
        <v>213</v>
      </c>
      <c r="D74" s="10" t="s">
        <v>214</v>
      </c>
      <c r="E74" s="8">
        <v>1000.0</v>
      </c>
      <c r="F74" s="15">
        <v>111417.0</v>
      </c>
      <c r="G74" s="13">
        <f>F74*74</f>
        <v>8244858</v>
      </c>
      <c r="H74" s="18" t="s">
        <v>16</v>
      </c>
    </row>
    <row r="75" spans="1:8" outlineLevel="1">
      <c r="A75" s="18">
        <v>68</v>
      </c>
      <c r="B75" s="9" t="s">
        <v>215</v>
      </c>
      <c r="C75" s="10" t="s">
        <v>216</v>
      </c>
      <c r="D75" s="10" t="s">
        <v>217</v>
      </c>
      <c r="E75" s="8">
        <v>1000.0</v>
      </c>
      <c r="F75" s="15">
        <v>73396.0</v>
      </c>
      <c r="G75" s="13">
        <f>F75*75</f>
        <v>5504700</v>
      </c>
      <c r="H75" s="18" t="s">
        <v>16</v>
      </c>
    </row>
    <row r="76" spans="1:8" outlineLevel="1">
      <c r="A76" s="18">
        <v>69</v>
      </c>
      <c r="B76" s="9" t="s">
        <v>218</v>
      </c>
      <c r="C76" s="10" t="s">
        <v>219</v>
      </c>
      <c r="D76" s="10" t="s">
        <v>220</v>
      </c>
      <c r="E76" s="8">
        <v>1000.0</v>
      </c>
      <c r="F76" s="15">
        <v>29000.0</v>
      </c>
      <c r="G76" s="13">
        <f>F76*76</f>
        <v>2204000</v>
      </c>
      <c r="H76" s="18" t="s">
        <v>16</v>
      </c>
    </row>
    <row r="77" spans="1:8" outlineLevel="1">
      <c r="A77" s="18">
        <v>70</v>
      </c>
      <c r="B77" s="9" t="s">
        <v>221</v>
      </c>
      <c r="C77" s="10" t="s">
        <v>222</v>
      </c>
      <c r="D77" s="10" t="s">
        <v>223</v>
      </c>
      <c r="E77" s="8" t="s">
        <v>15</v>
      </c>
      <c r="F77" s="15">
        <v>1950.0</v>
      </c>
      <c r="G77" s="13">
        <f>F77*77</f>
        <v>150150</v>
      </c>
      <c r="H77" s="18" t="s">
        <v>16</v>
      </c>
    </row>
    <row r="78" spans="1:8" outlineLevel="1">
      <c r="A78" s="18">
        <v>71</v>
      </c>
      <c r="B78" s="9" t="s">
        <v>224</v>
      </c>
      <c r="C78" s="10" t="s">
        <v>225</v>
      </c>
      <c r="D78" s="10" t="s">
        <v>226</v>
      </c>
      <c r="E78" s="8">
        <v>1000.0</v>
      </c>
      <c r="F78" s="15">
        <v>2982.0</v>
      </c>
      <c r="G78" s="13">
        <f>F78*78</f>
        <v>232596</v>
      </c>
      <c r="H78" s="18" t="s">
        <v>16</v>
      </c>
    </row>
    <row r="79" spans="1:8" outlineLevel="1">
      <c r="A79" s="18">
        <v>72</v>
      </c>
      <c r="B79" s="9" t="s">
        <v>227</v>
      </c>
      <c r="C79" s="10" t="s">
        <v>228</v>
      </c>
      <c r="D79" s="10" t="s">
        <v>229</v>
      </c>
      <c r="E79" s="8" t="s">
        <v>15</v>
      </c>
      <c r="F79" s="15">
        <v>3950.0</v>
      </c>
      <c r="G79" s="13">
        <f>F79*79</f>
        <v>312050</v>
      </c>
      <c r="H79" s="18" t="s">
        <v>16</v>
      </c>
    </row>
    <row r="80" spans="1:8" outlineLevel="1">
      <c r="A80" s="18">
        <v>73</v>
      </c>
      <c r="B80" s="9" t="s">
        <v>230</v>
      </c>
      <c r="C80" s="10" t="s">
        <v>231</v>
      </c>
      <c r="D80" s="10" t="s">
        <v>232</v>
      </c>
      <c r="E80" s="8" t="s">
        <v>15</v>
      </c>
      <c r="F80" s="15">
        <v>3950.0</v>
      </c>
      <c r="G80" s="13">
        <f>F80*80</f>
        <v>316000</v>
      </c>
      <c r="H80" s="18" t="s">
        <v>16</v>
      </c>
    </row>
    <row r="81" spans="1:8" outlineLevel="1">
      <c r="A81" s="18">
        <v>74</v>
      </c>
      <c r="B81" s="9" t="s">
        <v>233</v>
      </c>
      <c r="C81" s="10" t="s">
        <v>234</v>
      </c>
      <c r="D81" s="10" t="s">
        <v>235</v>
      </c>
      <c r="E81" s="8">
        <v>1000.0</v>
      </c>
      <c r="F81" s="15">
        <v>7774.0</v>
      </c>
      <c r="G81" s="13">
        <f>F81*81</f>
        <v>629694</v>
      </c>
      <c r="H81" s="18" t="s">
        <v>16</v>
      </c>
    </row>
    <row r="82" spans="1:8" outlineLevel="1">
      <c r="A82" s="18">
        <v>75</v>
      </c>
      <c r="B82" s="9" t="s">
        <v>236</v>
      </c>
      <c r="C82" s="10" t="s">
        <v>237</v>
      </c>
      <c r="D82" s="10" t="s">
        <v>238</v>
      </c>
      <c r="E82" s="8" t="s">
        <v>15</v>
      </c>
      <c r="F82" s="15">
        <v>3000.0</v>
      </c>
      <c r="G82" s="13">
        <f>F82*82</f>
        <v>246000</v>
      </c>
      <c r="H82" s="18" t="s">
        <v>16</v>
      </c>
    </row>
    <row r="83" spans="1:8" outlineLevel="1">
      <c r="A83" s="18">
        <v>76</v>
      </c>
      <c r="B83" s="9" t="s">
        <v>239</v>
      </c>
      <c r="C83" s="10" t="s">
        <v>240</v>
      </c>
      <c r="D83" s="10" t="s">
        <v>241</v>
      </c>
      <c r="E83" s="8" t="s">
        <v>15</v>
      </c>
      <c r="F83" s="15">
        <v>3000.0</v>
      </c>
      <c r="G83" s="13">
        <f>F83*83</f>
        <v>249000</v>
      </c>
      <c r="H83" s="18" t="s">
        <v>16</v>
      </c>
    </row>
    <row r="84" spans="1:8" outlineLevel="1">
      <c r="A84" s="18">
        <v>77</v>
      </c>
      <c r="B84" s="9" t="s">
        <v>242</v>
      </c>
      <c r="C84" s="10" t="s">
        <v>243</v>
      </c>
      <c r="D84" s="10" t="s">
        <v>244</v>
      </c>
      <c r="E84" s="8">
        <v>1000.0</v>
      </c>
      <c r="F84" s="15">
        <v>0.0</v>
      </c>
      <c r="G84" s="13">
        <f>F84*84</f>
        <v>0</v>
      </c>
      <c r="H84" s="18" t="s">
        <v>16</v>
      </c>
    </row>
    <row r="85" spans="1:8" outlineLevel="1">
      <c r="A85" s="18">
        <v>78</v>
      </c>
      <c r="B85" s="9" t="s">
        <v>245</v>
      </c>
      <c r="C85" s="10" t="s">
        <v>246</v>
      </c>
      <c r="D85" s="10" t="s">
        <v>247</v>
      </c>
      <c r="E85" s="8" t="s">
        <v>15</v>
      </c>
      <c r="F85" s="15">
        <v>58240.0</v>
      </c>
      <c r="G85" s="13">
        <f>F85*85</f>
        <v>4950400</v>
      </c>
      <c r="H85" s="18" t="s">
        <v>16</v>
      </c>
    </row>
    <row r="86" spans="1:8" outlineLevel="1">
      <c r="A86" s="18">
        <v>79</v>
      </c>
      <c r="B86" s="9" t="s">
        <v>248</v>
      </c>
      <c r="C86" s="10" t="s">
        <v>249</v>
      </c>
      <c r="D86" s="10" t="s">
        <v>250</v>
      </c>
      <c r="E86" s="8" t="s">
        <v>15</v>
      </c>
      <c r="F86" s="15">
        <v>63000.0</v>
      </c>
      <c r="G86" s="13">
        <f>F86*86</f>
        <v>5418000</v>
      </c>
      <c r="H86" s="18" t="s">
        <v>16</v>
      </c>
    </row>
    <row r="87" spans="1:8" outlineLevel="1">
      <c r="A87" s="18">
        <v>80</v>
      </c>
      <c r="B87" s="9" t="s">
        <v>251</v>
      </c>
      <c r="C87" s="10" t="s">
        <v>252</v>
      </c>
      <c r="D87" s="10" t="s">
        <v>253</v>
      </c>
      <c r="E87" s="8" t="s">
        <v>15</v>
      </c>
      <c r="F87" s="15">
        <v>96180.0</v>
      </c>
      <c r="G87" s="13">
        <f>F87*87</f>
        <v>8367660</v>
      </c>
      <c r="H87" s="18" t="s">
        <v>16</v>
      </c>
    </row>
    <row r="88" spans="1:8" outlineLevel="1">
      <c r="A88" s="18">
        <v>81</v>
      </c>
      <c r="B88" s="9" t="s">
        <v>254</v>
      </c>
      <c r="C88" s="10" t="s">
        <v>255</v>
      </c>
      <c r="D88" s="10" t="s">
        <v>256</v>
      </c>
      <c r="E88" s="8" t="s">
        <v>15</v>
      </c>
      <c r="F88" s="15">
        <v>109830.0</v>
      </c>
      <c r="G88" s="13">
        <f>F88*88</f>
        <v>9665040</v>
      </c>
      <c r="H88" s="18" t="s">
        <v>16</v>
      </c>
    </row>
    <row r="89" spans="1:8" outlineLevel="1">
      <c r="A89" s="18">
        <v>82</v>
      </c>
      <c r="B89" s="9" t="s">
        <v>257</v>
      </c>
      <c r="C89" s="10" t="s">
        <v>258</v>
      </c>
      <c r="D89" s="10" t="s">
        <v>259</v>
      </c>
      <c r="E89" s="8" t="s">
        <v>15</v>
      </c>
      <c r="F89" s="15">
        <v>116970.0</v>
      </c>
      <c r="G89" s="13">
        <f>F89*89</f>
        <v>10410330</v>
      </c>
      <c r="H89" s="18" t="s">
        <v>16</v>
      </c>
    </row>
    <row r="90" spans="1:8" outlineLevel="1">
      <c r="A90" s="18">
        <v>83</v>
      </c>
      <c r="B90" s="9" t="s">
        <v>260</v>
      </c>
      <c r="C90" s="10" t="s">
        <v>261</v>
      </c>
      <c r="D90" s="10" t="s">
        <v>262</v>
      </c>
      <c r="E90" s="8">
        <v>1000.0</v>
      </c>
      <c r="F90" s="15">
        <v>35781.0</v>
      </c>
      <c r="G90" s="13">
        <f>F90*90</f>
        <v>3220290</v>
      </c>
      <c r="H90" s="18" t="s">
        <v>16</v>
      </c>
    </row>
    <row r="91" spans="1:8" outlineLevel="1">
      <c r="A91" s="18">
        <v>84</v>
      </c>
      <c r="B91" s="9" t="s">
        <v>263</v>
      </c>
      <c r="C91" s="10" t="s">
        <v>264</v>
      </c>
      <c r="D91" s="10" t="s">
        <v>265</v>
      </c>
      <c r="E91" s="8" t="s">
        <v>15</v>
      </c>
      <c r="F91" s="15">
        <v>29764.0</v>
      </c>
      <c r="G91" s="13">
        <f>F91*91</f>
        <v>2708524</v>
      </c>
      <c r="H91" s="18" t="s">
        <v>16</v>
      </c>
    </row>
    <row r="92" spans="1:8" outlineLevel="1">
      <c r="A92" s="18">
        <v>85</v>
      </c>
      <c r="B92" s="9" t="s">
        <v>266</v>
      </c>
      <c r="C92" s="10" t="s">
        <v>267</v>
      </c>
      <c r="D92" s="10" t="s">
        <v>268</v>
      </c>
      <c r="E92" s="8" t="s">
        <v>15</v>
      </c>
      <c r="F92" s="15">
        <v>30744.0</v>
      </c>
      <c r="G92" s="13">
        <f>F92*92</f>
        <v>2828448</v>
      </c>
      <c r="H92" s="18" t="s">
        <v>16</v>
      </c>
    </row>
    <row r="93" spans="1:8" outlineLevel="1">
      <c r="A93" s="18">
        <v>86</v>
      </c>
      <c r="B93" s="9" t="s">
        <v>269</v>
      </c>
      <c r="C93" s="10" t="s">
        <v>270</v>
      </c>
      <c r="D93" s="10" t="s">
        <v>271</v>
      </c>
      <c r="E93" s="8" t="s">
        <v>15</v>
      </c>
      <c r="F93" s="15">
        <v>30744.0</v>
      </c>
      <c r="G93" s="13">
        <f>F93*93</f>
        <v>2859192</v>
      </c>
      <c r="H93" s="18" t="s">
        <v>16</v>
      </c>
    </row>
    <row r="94" spans="1:8" outlineLevel="1">
      <c r="A94" s="18">
        <v>87</v>
      </c>
      <c r="B94" s="9" t="s">
        <v>272</v>
      </c>
      <c r="C94" s="10" t="s">
        <v>273</v>
      </c>
      <c r="D94" s="10" t="s">
        <v>274</v>
      </c>
      <c r="E94" s="8" t="s">
        <v>15</v>
      </c>
      <c r="F94" s="15">
        <v>40110.0</v>
      </c>
      <c r="G94" s="13">
        <f>F94*94</f>
        <v>3770340</v>
      </c>
      <c r="H94" s="18" t="s">
        <v>16</v>
      </c>
    </row>
    <row r="95" spans="1:8" outlineLevel="1">
      <c r="A95" s="18">
        <v>88</v>
      </c>
      <c r="B95" s="9" t="s">
        <v>275</v>
      </c>
      <c r="C95" s="10" t="s">
        <v>276</v>
      </c>
      <c r="D95" s="10" t="s">
        <v>277</v>
      </c>
      <c r="E95" s="8">
        <v>1000.0</v>
      </c>
      <c r="F95" s="15">
        <v>36973.0</v>
      </c>
      <c r="G95" s="13">
        <f>F95*95</f>
        <v>3512435</v>
      </c>
      <c r="H95" s="18" t="s">
        <v>16</v>
      </c>
    </row>
    <row r="96" spans="1:8" outlineLevel="1">
      <c r="A96" s="18">
        <v>89</v>
      </c>
      <c r="B96" s="9" t="s">
        <v>278</v>
      </c>
      <c r="C96" s="10" t="s">
        <v>279</v>
      </c>
      <c r="D96" s="10" t="s">
        <v>280</v>
      </c>
      <c r="E96" s="8">
        <v>1000.0</v>
      </c>
      <c r="F96" s="15">
        <v>31630.0</v>
      </c>
      <c r="G96" s="13">
        <f>F96*96</f>
        <v>3036480</v>
      </c>
      <c r="H96" s="18" t="s">
        <v>16</v>
      </c>
    </row>
    <row r="97" spans="1:8" outlineLevel="1">
      <c r="A97" s="18">
        <v>90</v>
      </c>
      <c r="B97" s="9" t="s">
        <v>281</v>
      </c>
      <c r="C97" s="10" t="s">
        <v>282</v>
      </c>
      <c r="D97" s="10" t="s">
        <v>283</v>
      </c>
      <c r="E97" s="8">
        <v>1000.0</v>
      </c>
      <c r="F97" s="15">
        <v>39293.0</v>
      </c>
      <c r="G97" s="13">
        <f>F97*97</f>
        <v>3811421</v>
      </c>
      <c r="H97" s="18" t="s">
        <v>16</v>
      </c>
    </row>
    <row r="98" spans="1:8" outlineLevel="1">
      <c r="A98" s="18">
        <v>91</v>
      </c>
      <c r="B98" s="9" t="s">
        <v>284</v>
      </c>
      <c r="C98" s="10" t="s">
        <v>285</v>
      </c>
      <c r="D98" s="10" t="s">
        <v>286</v>
      </c>
      <c r="E98" s="8">
        <v>1000.0</v>
      </c>
      <c r="F98" s="15">
        <v>42340.0</v>
      </c>
      <c r="G98" s="13">
        <f>F98*98</f>
        <v>4149320</v>
      </c>
      <c r="H98" s="18" t="s">
        <v>16</v>
      </c>
    </row>
    <row r="99" spans="1:8" outlineLevel="1">
      <c r="A99" s="18">
        <v>92</v>
      </c>
      <c r="B99" s="9" t="s">
        <v>287</v>
      </c>
      <c r="C99" s="10" t="s">
        <v>288</v>
      </c>
      <c r="D99" s="10" t="s">
        <v>289</v>
      </c>
      <c r="E99" s="8">
        <v>1000.0</v>
      </c>
      <c r="F99" s="15">
        <v>59854.0</v>
      </c>
      <c r="G99" s="13">
        <f>F99*99</f>
        <v>5925546</v>
      </c>
      <c r="H99" s="18" t="s">
        <v>16</v>
      </c>
    </row>
    <row r="100" spans="1:8" outlineLevel="1">
      <c r="A100" s="18">
        <v>93</v>
      </c>
      <c r="B100" s="9" t="s">
        <v>290</v>
      </c>
      <c r="C100" s="10" t="s">
        <v>291</v>
      </c>
      <c r="D100" s="10" t="s">
        <v>292</v>
      </c>
      <c r="E100" s="8" t="s">
        <v>15</v>
      </c>
      <c r="F100" s="15">
        <v>0.0</v>
      </c>
      <c r="G100" s="13">
        <f>F100*100</f>
        <v>0</v>
      </c>
      <c r="H100" s="18" t="s">
        <v>16</v>
      </c>
    </row>
    <row r="101" spans="1:8" outlineLevel="1">
      <c r="A101" s="18">
        <v>94</v>
      </c>
      <c r="B101" s="9" t="s">
        <v>293</v>
      </c>
      <c r="C101" s="10" t="s">
        <v>294</v>
      </c>
      <c r="D101" s="10" t="s">
        <v>295</v>
      </c>
      <c r="E101" s="8" t="s">
        <v>15</v>
      </c>
      <c r="F101" s="15">
        <v>0.0</v>
      </c>
      <c r="G101" s="13">
        <f>F101*101</f>
        <v>0</v>
      </c>
      <c r="H101" s="18" t="s">
        <v>16</v>
      </c>
    </row>
    <row r="102" spans="1:8" outlineLevel="1">
      <c r="A102" s="18">
        <v>95</v>
      </c>
      <c r="B102" s="9" t="s">
        <v>296</v>
      </c>
      <c r="C102" s="10" t="s">
        <v>297</v>
      </c>
      <c r="D102" s="10" t="s">
        <v>298</v>
      </c>
      <c r="E102" s="8" t="s">
        <v>15</v>
      </c>
      <c r="F102" s="15">
        <v>0.0</v>
      </c>
      <c r="G102" s="13">
        <f>F102*102</f>
        <v>0</v>
      </c>
      <c r="H102" s="18" t="s">
        <v>16</v>
      </c>
    </row>
    <row r="103" spans="1:8" outlineLevel="1">
      <c r="A103" s="18">
        <v>96</v>
      </c>
      <c r="B103" s="9" t="s">
        <v>299</v>
      </c>
      <c r="C103" s="10" t="s">
        <v>300</v>
      </c>
      <c r="D103" s="10" t="s">
        <v>301</v>
      </c>
      <c r="E103" s="8">
        <v>1000.0</v>
      </c>
      <c r="F103" s="15">
        <v>0.0</v>
      </c>
      <c r="G103" s="13">
        <f>F103*103</f>
        <v>0</v>
      </c>
      <c r="H103" s="18" t="s">
        <v>16</v>
      </c>
    </row>
    <row r="104" spans="1:8" outlineLevel="1">
      <c r="A104" s="18">
        <v>97</v>
      </c>
      <c r="B104" s="9" t="s">
        <v>302</v>
      </c>
      <c r="C104" s="10" t="s">
        <v>303</v>
      </c>
      <c r="D104" s="10" t="s">
        <v>304</v>
      </c>
      <c r="E104" s="8" t="s">
        <v>15</v>
      </c>
      <c r="F104" s="15">
        <v>53550.0</v>
      </c>
      <c r="G104" s="13">
        <f>F104*104</f>
        <v>5569200</v>
      </c>
      <c r="H104" s="18" t="s">
        <v>16</v>
      </c>
    </row>
    <row r="105" spans="1:8" outlineLevel="1">
      <c r="A105" s="18">
        <v>98</v>
      </c>
      <c r="B105" s="9" t="s">
        <v>305</v>
      </c>
      <c r="C105" s="10" t="s">
        <v>306</v>
      </c>
      <c r="D105" s="10" t="s">
        <v>307</v>
      </c>
      <c r="E105" s="8" t="s">
        <v>15</v>
      </c>
      <c r="F105" s="15">
        <v>77690.0</v>
      </c>
      <c r="G105" s="13">
        <f>F105*105</f>
        <v>8157450</v>
      </c>
      <c r="H105" s="18" t="s">
        <v>16</v>
      </c>
    </row>
    <row r="106" spans="1:8" outlineLevel="1">
      <c r="A106" s="18">
        <v>99</v>
      </c>
      <c r="B106" s="9" t="s">
        <v>308</v>
      </c>
      <c r="C106" s="10" t="s">
        <v>309</v>
      </c>
      <c r="D106" s="10" t="s">
        <v>310</v>
      </c>
      <c r="E106" s="8" t="s">
        <v>15</v>
      </c>
      <c r="F106" s="15">
        <v>28560.0</v>
      </c>
      <c r="G106" s="13">
        <f>F106*106</f>
        <v>3027360</v>
      </c>
      <c r="H106" s="18" t="s">
        <v>16</v>
      </c>
    </row>
    <row r="107" spans="1:8" outlineLevel="1">
      <c r="A107" s="18">
        <v>100</v>
      </c>
      <c r="B107" s="9" t="s">
        <v>311</v>
      </c>
      <c r="C107" s="10" t="s">
        <v>312</v>
      </c>
      <c r="D107" s="10" t="s">
        <v>313</v>
      </c>
      <c r="E107" s="8" t="s">
        <v>15</v>
      </c>
      <c r="F107" s="15">
        <v>23375.0</v>
      </c>
      <c r="G107" s="13">
        <f>F107*107</f>
        <v>2501125</v>
      </c>
      <c r="H107" s="18" t="s">
        <v>16</v>
      </c>
    </row>
    <row r="108" spans="1:8" outlineLevel="1">
      <c r="A108" s="18">
        <v>101</v>
      </c>
      <c r="B108" s="9" t="s">
        <v>314</v>
      </c>
      <c r="C108" s="10" t="s">
        <v>315</v>
      </c>
      <c r="D108" s="10" t="s">
        <v>316</v>
      </c>
      <c r="E108" s="8" t="s">
        <v>15</v>
      </c>
      <c r="F108" s="15">
        <v>26435.0</v>
      </c>
      <c r="G108" s="13">
        <f>F108*108</f>
        <v>2854980</v>
      </c>
      <c r="H108" s="18" t="s">
        <v>16</v>
      </c>
    </row>
    <row r="109" spans="1:8" outlineLevel="1">
      <c r="A109" s="18">
        <v>102</v>
      </c>
      <c r="B109" s="9" t="s">
        <v>317</v>
      </c>
      <c r="C109" s="10" t="s">
        <v>318</v>
      </c>
      <c r="D109" s="10" t="s">
        <v>319</v>
      </c>
      <c r="E109" s="8" t="s">
        <v>15</v>
      </c>
      <c r="F109" s="15">
        <v>27540.0</v>
      </c>
      <c r="G109" s="13">
        <f>F109*109</f>
        <v>3001860</v>
      </c>
      <c r="H109" s="18" t="s">
        <v>16</v>
      </c>
    </row>
    <row r="110" spans="1:8" outlineLevel="1">
      <c r="A110" s="18">
        <v>103</v>
      </c>
      <c r="B110" s="9" t="s">
        <v>320</v>
      </c>
      <c r="C110" s="10" t="s">
        <v>321</v>
      </c>
      <c r="D110" s="10" t="s">
        <v>322</v>
      </c>
      <c r="E110" s="8" t="s">
        <v>15</v>
      </c>
      <c r="F110" s="15">
        <v>26775.0</v>
      </c>
      <c r="G110" s="13">
        <f>F110*110</f>
        <v>2945250</v>
      </c>
      <c r="H110" s="18" t="s">
        <v>16</v>
      </c>
    </row>
    <row r="111" spans="1:8" outlineLevel="1">
      <c r="A111" s="18">
        <v>104</v>
      </c>
      <c r="B111" s="9" t="s">
        <v>323</v>
      </c>
      <c r="C111" s="10" t="s">
        <v>324</v>
      </c>
      <c r="D111" s="10" t="s">
        <v>325</v>
      </c>
      <c r="E111" s="8" t="s">
        <v>15</v>
      </c>
      <c r="F111" s="15">
        <v>31450.0</v>
      </c>
      <c r="G111" s="13">
        <f>F111*111</f>
        <v>3490950</v>
      </c>
      <c r="H111" s="18" t="s">
        <v>16</v>
      </c>
    </row>
    <row r="112" spans="1:8" outlineLevel="1">
      <c r="A112" s="18">
        <v>105</v>
      </c>
      <c r="B112" s="9" t="s">
        <v>326</v>
      </c>
      <c r="C112" s="10" t="s">
        <v>327</v>
      </c>
      <c r="D112" s="10" t="s">
        <v>328</v>
      </c>
      <c r="E112" s="8" t="s">
        <v>15</v>
      </c>
      <c r="F112" s="15">
        <v>25415.0</v>
      </c>
      <c r="G112" s="13">
        <f>F112*112</f>
        <v>2846480</v>
      </c>
      <c r="H112" s="18" t="s">
        <v>16</v>
      </c>
    </row>
    <row r="113" spans="1:8" outlineLevel="1">
      <c r="A113" s="18">
        <v>106</v>
      </c>
      <c r="B113" s="9" t="s">
        <v>329</v>
      </c>
      <c r="C113" s="10" t="s">
        <v>330</v>
      </c>
      <c r="D113" s="10" t="s">
        <v>331</v>
      </c>
      <c r="E113" s="8" t="s">
        <v>15</v>
      </c>
      <c r="F113" s="15">
        <v>25415.0</v>
      </c>
      <c r="G113" s="13">
        <f>F113*113</f>
        <v>2871895</v>
      </c>
      <c r="H113" s="18" t="s">
        <v>16</v>
      </c>
    </row>
    <row r="114" spans="1:8" outlineLevel="1">
      <c r="A114" s="18">
        <v>107</v>
      </c>
      <c r="B114" s="9" t="s">
        <v>332</v>
      </c>
      <c r="C114" s="10" t="s">
        <v>333</v>
      </c>
      <c r="D114" s="10" t="s">
        <v>334</v>
      </c>
      <c r="E114" s="8" t="s">
        <v>15</v>
      </c>
      <c r="F114" s="15">
        <v>44115.0</v>
      </c>
      <c r="G114" s="13">
        <f>F114*114</f>
        <v>5029110</v>
      </c>
      <c r="H114" s="18" t="s">
        <v>16</v>
      </c>
    </row>
    <row r="115" spans="1:8" outlineLevel="1">
      <c r="A115" s="18">
        <v>108</v>
      </c>
      <c r="B115" s="9" t="s">
        <v>335</v>
      </c>
      <c r="C115" s="10" t="s">
        <v>336</v>
      </c>
      <c r="D115" s="10" t="s">
        <v>337</v>
      </c>
      <c r="E115" s="8" t="s">
        <v>15</v>
      </c>
      <c r="F115" s="15">
        <v>51510.0</v>
      </c>
      <c r="G115" s="13">
        <f>F115*115</f>
        <v>5923650</v>
      </c>
      <c r="H115" s="18" t="s">
        <v>16</v>
      </c>
    </row>
    <row r="116" spans="1:8">
      <c r="F116" s="7" t="s">
        <v>338</v>
      </c>
      <c r="G116" s="20">
        <f>SUM(G6:G115)</f>
        <v>253079806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114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2026-11-01T23:43:25+03:00</dcterms:created>
  <dcterms:modified xsi:type="dcterms:W3CDTF">2026-11-01T23:43:25+03:00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