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'Прайс-лист'!$B$7:$B$294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<sst xmlns="http://schemas.openxmlformats.org/spreadsheetml/2006/main" uniqueCount="830">
  <si>
    <t>Прайс-лист</t>
  </si>
  <si>
    <t>https://him-auto.ru/</t>
  </si>
  <si>
    <t>Актуальность прайса на: 2026-11-01 23:43:44</t>
  </si>
  <si>
    <t>Пенгогенераторы  и пенокомплекты</t>
  </si>
  <si>
    <t>№</t>
  </si>
  <si>
    <t>Артикул</t>
  </si>
  <si>
    <t>Наименование</t>
  </si>
  <si>
    <t>URL</t>
  </si>
  <si>
    <t>Наличие</t>
  </si>
  <si>
    <t>Цена</t>
  </si>
  <si>
    <t>Сумма</t>
  </si>
  <si>
    <t>Валюта</t>
  </si>
  <si>
    <t>NOORU001400</t>
  </si>
  <si>
    <t>Y - тройник 1/4 г-г для пеногенератора</t>
  </si>
  <si>
    <t>https://him-auto.ru/pengogeneratory-i-penokomplekty/y-trojnik-14-g-g-dlya-penogeneratora/</t>
  </si>
  <si>
    <t>руб.</t>
  </si>
  <si>
    <t>Y - тройник 1/4 гайка</t>
  </si>
  <si>
    <t>https://him-auto.ru/pengogeneratory-i-penokomplekty/y-trojnik-14-gajka/</t>
  </si>
  <si>
    <t>много</t>
  </si>
  <si>
    <t>NOOPL0007A000</t>
  </si>
  <si>
    <t>Адаптeр для редуктора пеногенератора NOOPL00140000 резьба 1.1/2"</t>
  </si>
  <si>
    <t>https://him-auto.ru/pengogeneratory-i-penokomplekty/adapter-dlya-reduktora-penogeneratora-noopl00140000-rezba-112/</t>
  </si>
  <si>
    <t>1014.0001.14</t>
  </si>
  <si>
    <t>Адаптер 1/4 ш.</t>
  </si>
  <si>
    <t>https://him-auto.ru/pengogeneratory-i-penokomplekty/adapter-14-sh/</t>
  </si>
  <si>
    <t>M-55921</t>
  </si>
  <si>
    <t>Адаптер для BOSCH</t>
  </si>
  <si>
    <t>https://him-auto.ru/pengogeneratory-i-penokomplekty/adapter-dlya-bosch/</t>
  </si>
  <si>
    <t>2.0110.03</t>
  </si>
  <si>
    <t>Адаптер для BOSCH, Annovi Reverberi быт. (пласт.)</t>
  </si>
  <si>
    <t>https://him-auto.ru/pengogeneratory-i-penokomplekty/adapter-dlya-bosch-annovi-reverberi-byt-plast/</t>
  </si>
  <si>
    <t>M-MOA0039</t>
  </si>
  <si>
    <t>Адаптер для COMET, STIHL, PRO</t>
  </si>
  <si>
    <t>https://him-auto.ru/pengogeneratory-i-penokomplekty/adapter-dlya-comet-stihl-pro/</t>
  </si>
  <si>
    <t>M-200000435</t>
  </si>
  <si>
    <t>Адаптер для KARCHER латунь</t>
  </si>
  <si>
    <t>https://him-auto.ru/pengogeneratory-i-penokomplekty/adapter-dlya-karcher-latun/</t>
  </si>
  <si>
    <t>M-200000436</t>
  </si>
  <si>
    <t>Адаптер для KARCHER пластик</t>
  </si>
  <si>
    <t>https://him-auto.ru/pengogeneratory-i-penokomplekty/adapter-dlya-karcher-plastik/</t>
  </si>
  <si>
    <t>M-55922</t>
  </si>
  <si>
    <t>Адаптер для LAVOR</t>
  </si>
  <si>
    <t>https://him-auto.ru/pengogeneratory-i-penokomplekty/adapter-dlya-lavor/</t>
  </si>
  <si>
    <t>M-55958</t>
  </si>
  <si>
    <t>Адаптер для Makita, Интерскол, Black&amp;Decker</t>
  </si>
  <si>
    <t>https://him-auto.ru/pengogeneratory-i-penokomplekty/adapter-dlya-makita-interskol-blackdecker/</t>
  </si>
  <si>
    <t>M-55920</t>
  </si>
  <si>
    <t>Адаптер для NILFISK, STIHL</t>
  </si>
  <si>
    <t>https://him-auto.ru/pengogeneratory-i-penokomplekty/adapter-dlya-nilfisk-stihl/</t>
  </si>
  <si>
    <t>M-MOA0034</t>
  </si>
  <si>
    <t>Адаптер для Yili</t>
  </si>
  <si>
    <t>https://him-auto.ru/pengogeneratory-i-penokomplekty/adapter-dlya-yili/</t>
  </si>
  <si>
    <t>Адаптер для редуктора FABBRI</t>
  </si>
  <si>
    <t>https://him-auto.ru/pengogeneratory-i-penokomplekty/adapter-dlya-reduktora-fabbri/</t>
  </si>
  <si>
    <t>M-54050025</t>
  </si>
  <si>
    <t>Бачок для пенной насадки</t>
  </si>
  <si>
    <t>https://him-auto.ru/pengogeneratory-i-penokomplekty/bachok-dlya-pennoj-nasadki/</t>
  </si>
  <si>
    <t>NOOPL0007B000</t>
  </si>
  <si>
    <t>Болт крепления редуктора пеногенератора</t>
  </si>
  <si>
    <t>https://him-auto.ru/pengogeneratory-i-penokomplekty/bolt-krepleniya-reduktora-penogeneratora/</t>
  </si>
  <si>
    <t>M-CDR.7531</t>
  </si>
  <si>
    <t>Воронка</t>
  </si>
  <si>
    <t>https://him-auto.ru/pengogeneratory-i-penokomplekty/voronka/</t>
  </si>
  <si>
    <t>Воронка для пеногенератора TOR, пластик</t>
  </si>
  <si>
    <t>https://him-auto.ru/pengogeneratory-i-penokomplekty/voronka-dlya-penogeneratora-tor-plastik/</t>
  </si>
  <si>
    <t>Z021</t>
  </si>
  <si>
    <t>Воронка заливной горловины PROCAR</t>
  </si>
  <si>
    <t>https://him-auto.ru/pengogeneratory-i-penokomplekty/voronka-zalivnoj-gorloviny-procar/</t>
  </si>
  <si>
    <t>NOORU000100</t>
  </si>
  <si>
    <t>Выходной штуцер для пеногенератора</t>
  </si>
  <si>
    <t>https://him-auto.ru/pengogeneratory-i-penokomplekty/vyhodnoj-shtucer-dlya-penogeneratora/</t>
  </si>
  <si>
    <t>Z009</t>
  </si>
  <si>
    <t>Гайка крепления основания PROCAR</t>
  </si>
  <si>
    <t>https://him-auto.ru/pengogeneratory-i-penokomplekty/gajka-krepleniya-osnovaniya-procar/</t>
  </si>
  <si>
    <t>ZZ/17</t>
  </si>
  <si>
    <t>Гайка форсунки пеногенератора</t>
  </si>
  <si>
    <t>https://him-auto.ru/pengogeneratory-i-penokomplekty/gajka-forsunki-penogeneratora/</t>
  </si>
  <si>
    <t>1644 FOG</t>
  </si>
  <si>
    <t>Генератор холодного тумана, распылитель 36л нерж. сталь AISI304 стойка до 2,5 м.</t>
  </si>
  <si>
    <t>https://him-auto.ru/pengogeneratory-i-penokomplekty/generator-holodnogo-tumana-raspylitel-36l-nerzh-stal-aisi304-stojka-do-25-m/</t>
  </si>
  <si>
    <t>Z135</t>
  </si>
  <si>
    <t>Головная часть пеногенератора SCO/25C в сборе</t>
  </si>
  <si>
    <t>https://him-auto.ru/pengogeneratory-i-penokomplekty/golovnaya-chast-penogeneratora-sco25c-v-sbore/</t>
  </si>
  <si>
    <t>Z136</t>
  </si>
  <si>
    <t>Головная часть пеногенератора SCO/50C в сборе</t>
  </si>
  <si>
    <t>https://him-auto.ru/pengogeneratory-i-penokomplekty/golovnaya-chast-penogeneratora-sco50c-v-sbore/</t>
  </si>
  <si>
    <t>M-C/01</t>
  </si>
  <si>
    <t>Головная часть пеногенератора в сборе</t>
  </si>
  <si>
    <t>https://him-auto.ru/pengogeneratory-i-penokomplekty/golovnaya-chast-penogeneratora-v-sbore/</t>
  </si>
  <si>
    <t>Головная часть пеногенератора в сборе M-C/01</t>
  </si>
  <si>
    <t>https://him-auto.ru/pengogeneratory-i-penokomplekty/golovnaya-chast-penogeneratora-v-sbore-m-c01/</t>
  </si>
  <si>
    <t>1014.0001.09</t>
  </si>
  <si>
    <t>Горловина</t>
  </si>
  <si>
    <t>https://him-auto.ru/pengogeneratory-i-penokomplekty/gorlovina/</t>
  </si>
  <si>
    <t>25.1855.18</t>
  </si>
  <si>
    <t>Двойной ствол с LS12 1.8мм. черный вход1/4 ш.</t>
  </si>
  <si>
    <t>https://him-auto.ru/pengogeneratory-i-penokomplekty/dvojnoj-stvol-s-ls12-18mm-chernyj-vhod14-sh/</t>
  </si>
  <si>
    <t>Двухпозиционная трубка с пенной насадкой LS12</t>
  </si>
  <si>
    <t>https://him-auto.ru/pengogeneratory-i-penokomplekty/dvuhpozicionnaya-trubka-s-pennoj-nasadkoj-ls12/</t>
  </si>
  <si>
    <t>Двухпозиционное сопло с эжектором 1,8 мм</t>
  </si>
  <si>
    <t>https://him-auto.ru/pengogeneratory-i-penokomplekty/dvuhpozicionnoe-soplo-s-ehzhektorom-18-mm/</t>
  </si>
  <si>
    <t>NOOPL000900</t>
  </si>
  <si>
    <t>Держатель пистолета пеногенератора</t>
  </si>
  <si>
    <t>https://him-auto.ru/pengogeneratory-i-penokomplekty/derzhatel-pistoleta-penogeneratora/</t>
  </si>
  <si>
    <t>M-25102053</t>
  </si>
  <si>
    <t>Дефлектор для пенной насадки LS3</t>
  </si>
  <si>
    <t>https://him-auto.ru/pengogeneratory-i-penokomplekty/deflektor-dlya-pennoj-nasadki-ls3/</t>
  </si>
  <si>
    <t>1014.0001.29</t>
  </si>
  <si>
    <t>Заглушка колеса пеногенератора</t>
  </si>
  <si>
    <t>https://him-auto.ru/pengogeneratory-i-penokomplekty/zaglushka-kolesa-penogeneratora/</t>
  </si>
  <si>
    <t>1014.0001.03</t>
  </si>
  <si>
    <t>Заливная горловина</t>
  </si>
  <si>
    <t>https://him-auto.ru/pengogeneratory-i-penokomplekty/zalivnaya-gorlovina/</t>
  </si>
  <si>
    <t>NOOPL000700</t>
  </si>
  <si>
    <t>Заливная горловина пеногенератора</t>
  </si>
  <si>
    <t>https://him-auto.ru/pengogeneratory-i-penokomplekty/zalivnaya-gorlovina-penogeneratora/</t>
  </si>
  <si>
    <t>Заливная горловина пеногенератора с уплотнительным кольцом</t>
  </si>
  <si>
    <t>https://him-auto.ru/pengogeneratory-i-penokomplekty/zalivnaya-gorlovina-penogeneratora-s-uplotnitelnym-kolcom/</t>
  </si>
  <si>
    <t>R+M 200160601</t>
  </si>
  <si>
    <t>Инжектор ST-160 для нанесения химии и пены</t>
  </si>
  <si>
    <t>https://him-auto.ru/pengogeneratory-i-penokomplekty/inzhektor-st-160-dlya-naneseniya-himii-i-peny/</t>
  </si>
  <si>
    <t>R+M 200160510</t>
  </si>
  <si>
    <t>https://him-auto.ru/pengogeneratory-i-penokomplekty/inzhektor-st-160-dlya-naneseniya-himii-i-peny/?sku=161315</t>
  </si>
  <si>
    <t>R+M 200167600</t>
  </si>
  <si>
    <t>Инжектор ST-167 с дозирующим вентелем</t>
  </si>
  <si>
    <t>https://him-auto.ru/pengogeneratory-i-penokomplekty/inzhektor-st-167-s-doziruyushchim-ventelem/</t>
  </si>
  <si>
    <t>Z118</t>
  </si>
  <si>
    <t>Клапан сброса воздуха</t>
  </si>
  <si>
    <t>https://him-auto.ru/pengogeneratory-i-penokomplekty/klapan-sbrosa-vozduha/</t>
  </si>
  <si>
    <t>NOORU000400</t>
  </si>
  <si>
    <t>Клапан сброса воздуха 1/8"ш для пеногенератора</t>
  </si>
  <si>
    <t>https://him-auto.ru/pengogeneratory-i-penokomplekty/klapan-sbrosa-vozduha-18sh-dlya-penogeneratora/</t>
  </si>
  <si>
    <t>Клапан сброса воздуха FABBRI</t>
  </si>
  <si>
    <t>https://him-auto.ru/pengogeneratory-i-penokomplekty/klapan-sbrosa-vozduha-fabbri/</t>
  </si>
  <si>
    <t>M-CDR.7541</t>
  </si>
  <si>
    <t>Клапан слива</t>
  </si>
  <si>
    <t>https://him-auto.ru/pengogeneratory-i-penokomplekty/klapan-sliva/</t>
  </si>
  <si>
    <t>NOOPL000100</t>
  </si>
  <si>
    <t>Колесо для пеногенератора 24л</t>
  </si>
  <si>
    <t>https://him-auto.ru/pengogeneratory-i-penokomplekty/koleso-dlya-penogeneratora-24l/</t>
  </si>
  <si>
    <t>NOOPL000100-К</t>
  </si>
  <si>
    <t>Колесо для пеногенератора 24л. с крепежом</t>
  </si>
  <si>
    <t>https://him-auto.ru/pengogeneratory-i-penokomplekty/koleso-dlya-penogeneratora-24l-s-krepezhom/</t>
  </si>
  <si>
    <t>NOOPL000300</t>
  </si>
  <si>
    <t>Колесо для пеногенератора 50л</t>
  </si>
  <si>
    <t>https://him-auto.ru/pengogeneratory-i-penokomplekty/koleso-dlya-penogeneratora-50l/</t>
  </si>
  <si>
    <t>NOOPL000300-K</t>
  </si>
  <si>
    <t>Колесо для пеногенератора 50л. с крепежом</t>
  </si>
  <si>
    <t>https://him-auto.ru/pengogeneratory-i-penokomplekty/koleso-dlya-penogeneratora-50l-s-krepezhom/</t>
  </si>
  <si>
    <t>NOOPL000400</t>
  </si>
  <si>
    <t>Колесо пеногенератора 100л</t>
  </si>
  <si>
    <t>https://him-auto.ru/pengogeneratory-i-penokomplekty/koleso-penogeneratora-100l/</t>
  </si>
  <si>
    <t>Колесо пеногенератора 50 л</t>
  </si>
  <si>
    <t>https://him-auto.ru/pengogeneratory-i-penokomplekty/koleso-penogeneratora-50-l/</t>
  </si>
  <si>
    <t>1014.0001.28</t>
  </si>
  <si>
    <t>Колесо пеногенератора, пластик</t>
  </si>
  <si>
    <t>https://him-auto.ru/pengogeneratory-i-penokomplekty/koleso-penogeneratora-plastik/</t>
  </si>
  <si>
    <t>25.1525.00-KPKW</t>
  </si>
  <si>
    <t>Комплект с LS 3 + переходники "KW" для профессионального пистолета Karcher.</t>
  </si>
  <si>
    <t>https://him-auto.ru/pengogeneratory-i-penokomplekty/komplekt-s-ls-3-perehodniki-kw-dlya-professionalnogo-pistoleta-karcher/</t>
  </si>
  <si>
    <t>25.1525.00-KPKWRM</t>
  </si>
  <si>
    <t>Комплект с LS 3 + переходники "KW"RM для профессионального пистолета Karcher.</t>
  </si>
  <si>
    <t>https://him-auto.ru/pengogeneratory-i-penokomplekty/komplekt-s-ls-3-perehodniki-kwrm-dlya-professionalnogo-pistoleta-karcher/</t>
  </si>
  <si>
    <t>25.1525.00-KPK - 220</t>
  </si>
  <si>
    <t>Комплект с LS 3 + переходники для профессионального пистолета Karcher c ARS220.</t>
  </si>
  <si>
    <t>https://him-auto.ru/pengogeneratory-i-penokomplekty/komplekt-s-ls-3-perehodniki-dlya-professionalnogo-pistoleta-karcher-c-ars220/</t>
  </si>
  <si>
    <t>25.1525.00-CPK</t>
  </si>
  <si>
    <t>Комплект с LS 3 + переходники для профессионального пистолета Portotechica; Kranzle; Comet; Delvir.</t>
  </si>
  <si>
    <t>https://him-auto.ru/pengogeneratory-i-penokomplekty/komplekt-s-ls-3-perehodniki-dlya-professionalnogo-pistoleta-portotechica-kranzle-comet-delvir/</t>
  </si>
  <si>
    <t>25.1529.00-CPK</t>
  </si>
  <si>
    <t>Комплект с LS 3 KW + переходники для профессионального пистолета Portotechica;Kranzle;Comet;Delvir.</t>
  </si>
  <si>
    <t>https://him-auto.ru/pengogeneratory-i-penokomplekty/komplekt-s-ls-3-kw-perehodniki-dlya-professionalnogo-pistoleta-portotechicakranzlecometdelvir/</t>
  </si>
  <si>
    <t>M-29010331</t>
  </si>
  <si>
    <t>Коннектор для пенной насадки LS3</t>
  </si>
  <si>
    <t>https://him-auto.ru/pengogeneratory-i-penokomplekty/konnektor-dlya-pennoj-nasadki-ls3/</t>
  </si>
  <si>
    <t>M-25095284</t>
  </si>
  <si>
    <t>Корпус дефлектора для пенной насадки LS3</t>
  </si>
  <si>
    <t>https://him-auto.ru/pengogeneratory-i-penokomplekty/korpus-deflektora-dlya-pennoj-nasadki-ls3/</t>
  </si>
  <si>
    <t>M-25152231</t>
  </si>
  <si>
    <t>Корпус эжектора для пенной насадки LS3</t>
  </si>
  <si>
    <t>https://him-auto.ru/pengogeneratory-i-penokomplekty/korpus-ehzhektora-dlya-pennoj-nasadki-ls3/</t>
  </si>
  <si>
    <t>Z155</t>
  </si>
  <si>
    <t>Кран пенообразования</t>
  </si>
  <si>
    <t>https://him-auto.ru/pengogeneratory-i-penokomplekty/kran-penoobrazovaniya/</t>
  </si>
  <si>
    <t>M-CDR.7537</t>
  </si>
  <si>
    <t>Кран регулировки</t>
  </si>
  <si>
    <t>https://him-auto.ru/pengogeneratory-i-penokomplekty/kran-regulirovki/</t>
  </si>
  <si>
    <t>NOORU000300</t>
  </si>
  <si>
    <t>Кран регулировки воздуха для пеногенератора нового обр.1/8 ш. 1/4 ш.</t>
  </si>
  <si>
    <t>https://him-auto.ru/pengogeneratory-i-penokomplekty/kran-regulirovki-vozduha-dlya-penogeneratora-novogo-obr18-sh-14-sh/</t>
  </si>
  <si>
    <t>Кран регулировки подачи воздуха</t>
  </si>
  <si>
    <t>https://him-auto.ru/pengogeneratory-i-penokomplekty/kran-regulirovki-podachi-vozduha/</t>
  </si>
  <si>
    <t>NOORU000500-2010</t>
  </si>
  <si>
    <t>Кран регулировки химии</t>
  </si>
  <si>
    <t>https://him-auto.ru/pengogeneratory-i-penokomplekty/kran-regulirovki-himii/</t>
  </si>
  <si>
    <t>10289208</t>
  </si>
  <si>
    <t>Кран регулировки химии (аналог)</t>
  </si>
  <si>
    <t>https://him-auto.ru/pengogeneratory-i-penokomplekty/kran-regulirovki-himii-analog/</t>
  </si>
  <si>
    <t>Кран регулировки химии 1/4 ш-ш для пеногенератора</t>
  </si>
  <si>
    <t>https://him-auto.ru/pengogeneratory-i-penokomplekty/kran-regulirovki-himii-14-sh-sh-dlya-penogeneratora/</t>
  </si>
  <si>
    <t>NOORU000200</t>
  </si>
  <si>
    <t>Кран шаровой (Поз. 11) 1/4 г-ш</t>
  </si>
  <si>
    <t>https://him-auto.ru/pengogeneratory-i-penokomplekty/kran-sharovoj-poz-11-14-g-sh/</t>
  </si>
  <si>
    <t>Кран шаровой 1/4 г-ш</t>
  </si>
  <si>
    <t>https://him-auto.ru/pengogeneratory-i-penokomplekty/kran-sharovoj-14-g-sh/</t>
  </si>
  <si>
    <t>NOORU000200-2010</t>
  </si>
  <si>
    <t>Кран шаровой 1/8 г-ш</t>
  </si>
  <si>
    <t>https://him-auto.ru/pengogeneratory-i-penokomplekty/kran-sharovoj-18-g-sh/</t>
  </si>
  <si>
    <t>NOORU0002A0000</t>
  </si>
  <si>
    <t>Кран шаровой для пеногенератора, 1/8 г-ш</t>
  </si>
  <si>
    <t>https://him-auto.ru/pengogeneratory-i-penokomplekty/kran-sharovoj-dlya-penogeneratora-18-g-sh/</t>
  </si>
  <si>
    <t>Z038</t>
  </si>
  <si>
    <t>Кран шаровый пеногенератора</t>
  </si>
  <si>
    <t>https://him-auto.ru/pengogeneratory-i-penokomplekty/kran-sharovyj-penogeneratora/</t>
  </si>
  <si>
    <t>NOOPL000200</t>
  </si>
  <si>
    <t>Крепеж колеса пеногенератора 24л</t>
  </si>
  <si>
    <t>https://him-auto.ru/pengogeneratory-i-penokomplekty/krepezh-kolesa-penogeneratora-24l/</t>
  </si>
  <si>
    <t>NOOPL000500</t>
  </si>
  <si>
    <t>Крепеж колеса пеногенератора 50 -100л</t>
  </si>
  <si>
    <t>https://him-auto.ru/pengogeneratory-i-penokomplekty/krepezh-kolesa-penogeneratora-50-100l/</t>
  </si>
  <si>
    <t>NOORU001200-2010</t>
  </si>
  <si>
    <t>Крестовина 1/8 FABBRI</t>
  </si>
  <si>
    <t>https://him-auto.ru/pengogeneratory-i-penokomplekty/krestovina-18-fabbri/</t>
  </si>
  <si>
    <t>NOORU0012A000</t>
  </si>
  <si>
    <t>Крестовина 1/8 для пеногенератора</t>
  </si>
  <si>
    <t>https://him-auto.ru/pengogeneratory-i-penokomplekty/krestovina-18-dlya-penogeneratora/</t>
  </si>
  <si>
    <t>Z119</t>
  </si>
  <si>
    <t>Крестовина PROCAR</t>
  </si>
  <si>
    <t>https://him-auto.ru/pengogeneratory-i-penokomplekty/krestovina-procar/</t>
  </si>
  <si>
    <t>NOOPL000800</t>
  </si>
  <si>
    <t>Крышка заливной горловины</t>
  </si>
  <si>
    <t>https://him-auto.ru/pengogeneratory-i-penokomplekty/kryshka-zalivnoj-gorloviny/</t>
  </si>
  <si>
    <t>Крышка заливной горловины пеногенератора ( пластиковая)</t>
  </si>
  <si>
    <t>https://him-auto.ru/pengogeneratory-i-penokomplekty/kryshka-zalivnoj-gorloviny-penogeneratora-plastikovaya/</t>
  </si>
  <si>
    <t>NOOPL0008A000</t>
  </si>
  <si>
    <t>Крышка заливной горловины пеногенератора (металлическая)</t>
  </si>
  <si>
    <t>https://him-auto.ru/pengogeneratory-i-penokomplekty/kryshka-zalivnoj-gorloviny-penogeneratora-metallicheskaya/</t>
  </si>
  <si>
    <t>1014.0001.01</t>
  </si>
  <si>
    <t>Крышка заливной горловины, сталь</t>
  </si>
  <si>
    <t>https://him-auto.ru/pengogeneratory-i-penokomplekty/kryshka-zalivnoj-gorloviny-stal/</t>
  </si>
  <si>
    <t>CDR.7530</t>
  </si>
  <si>
    <t>Крышка пеногенератора</t>
  </si>
  <si>
    <t>https://him-auto.ru/pengogeneratory-i-penokomplekty/kryshka-penogeneratora/</t>
  </si>
  <si>
    <t>Крышка пеногенератора CDR.7530</t>
  </si>
  <si>
    <t>https://him-auto.ru/pengogeneratory-i-penokomplekty/kryshka-penogeneratora-cdr7530/</t>
  </si>
  <si>
    <t>15.0003.12</t>
  </si>
  <si>
    <t>Курок пистолета пеногенератора</t>
  </si>
  <si>
    <t>https://him-auto.ru/pengogeneratory-i-penokomplekty/kurok-pistoleta-penogeneratora/</t>
  </si>
  <si>
    <t>15.0003.61</t>
  </si>
  <si>
    <t>Курок пистолета пеногенератора вход 1/2 Г</t>
  </si>
  <si>
    <t>https://him-auto.ru/pengogeneratory-i-penokomplekty/kurok-pistoleta-penogeneratora-vhod-12-g/</t>
  </si>
  <si>
    <t>M-CDR.7536</t>
  </si>
  <si>
    <t>Манометр</t>
  </si>
  <si>
    <t>https://him-auto.ru/pengogeneratory-i-penokomplekty/manometr/</t>
  </si>
  <si>
    <t>NOORU000900</t>
  </si>
  <si>
    <t>Манометр 1/8 штуцер вход сзади</t>
  </si>
  <si>
    <t>https://him-auto.ru/pengogeneratory-i-penokomplekty/manometr-18-shtucer-vhod-szadi/</t>
  </si>
  <si>
    <t>1014.0201.00</t>
  </si>
  <si>
    <t>Манометр D63 0-12 бар</t>
  </si>
  <si>
    <t>https://him-auto.ru/pengogeneratory-i-penokomplekty/manometr-d63-0-12-bar/</t>
  </si>
  <si>
    <t>Z025</t>
  </si>
  <si>
    <t>Манометр PROCAR</t>
  </si>
  <si>
    <t>https://him-auto.ru/pengogeneratory-i-penokomplekty/manometr-procar/</t>
  </si>
  <si>
    <t>Манометр для пеногенератора 1/8"ш вход сзади</t>
  </si>
  <si>
    <t>https://him-auto.ru/pengogeneratory-i-penokomplekty/manometr-dlya-penogeneratora-18sh-vhod-szadi/</t>
  </si>
  <si>
    <t>Манометр для пеногенератора TOR (пластик, металл) M-CDR.7536</t>
  </si>
  <si>
    <t>https://him-auto.ru/pengogeneratory-i-penokomplekty/manometr-dlya-penogeneratora-tor-plastik-metall-m-cdr7536/</t>
  </si>
  <si>
    <t>R+M 200160720</t>
  </si>
  <si>
    <t>Набор для пены easywash 365+</t>
  </si>
  <si>
    <t>https://him-auto.ru/pengogeneratory-i-penokomplekty/nabor-dlya-peny-easywash-365/</t>
  </si>
  <si>
    <t>25.1855.21</t>
  </si>
  <si>
    <t>Набор для пены LS12</t>
  </si>
  <si>
    <t>https://him-auto.ru/pengogeneratory-i-penokomplekty/nabor-dlya-peny-ls12/</t>
  </si>
  <si>
    <t>R+M 200075577</t>
  </si>
  <si>
    <t>Насадка для пены ST-75</t>
  </si>
  <si>
    <t>https://him-auto.ru/pengogeneratory-i-penokomplekty/nasadka-dlya-peny-st-75/</t>
  </si>
  <si>
    <t>MD7090</t>
  </si>
  <si>
    <t>Насадка для пены ST-75 Китай</t>
  </si>
  <si>
    <t>https://him-auto.ru/pengogeneratory-i-penokomplekty/nasadka-dlya-peny-st-75-kitaj/</t>
  </si>
  <si>
    <t>Z011</t>
  </si>
  <si>
    <t>Основание пеногенератора PROCAR</t>
  </si>
  <si>
    <t>https://him-auto.ru/pengogeneratory-i-penokomplekty/osnovanie-penogeneratora-procar/</t>
  </si>
  <si>
    <t>15.0202.01</t>
  </si>
  <si>
    <t>Пенная насадка LS 1 низкого давления с пистолетом</t>
  </si>
  <si>
    <t>https://him-auto.ru/pengogeneratory-i-penokomplekty/pennaya-nasadka-ls-1-nizkogo-davleniya-s-pistoletom/</t>
  </si>
  <si>
    <t>Пенная насадка LS1</t>
  </si>
  <si>
    <t>https://him-auto.ru/pengogeneratory-i-penokomplekty/pennaya-nasadka-ls1/</t>
  </si>
  <si>
    <t>25.1868.65</t>
  </si>
  <si>
    <t>Пенная насадка LS10</t>
  </si>
  <si>
    <t>https://him-auto.ru/pengogeneratory-i-penokomplekty/pennaya-nasadka-ls10/</t>
  </si>
  <si>
    <t>25.1845.21</t>
  </si>
  <si>
    <t>Пенная насадка LS12 с наружным эжектором красный</t>
  </si>
  <si>
    <t>https://him-auto.ru/pengogeneratory-i-penokomplekty/pennaya-nasadka-ls12-s-naruzhnym-ehzhektorom-krasnyj/</t>
  </si>
  <si>
    <t>25.1845.25</t>
  </si>
  <si>
    <t>Пенная насадка LS12 с наружным эжектором синий</t>
  </si>
  <si>
    <t>https://him-auto.ru/pengogeneratory-i-penokomplekty/pennaya-nasadka-ls12-s-naruzhnym-ehzhektorom-sinij/</t>
  </si>
  <si>
    <t>25.1845.18</t>
  </si>
  <si>
    <t>Пенная насадка LS12 с наружным эжектором черный</t>
  </si>
  <si>
    <t>https://him-auto.ru/pengogeneratory-i-penokomplekty/pennaya-nasadka-ls12-s-naruzhnym-ehzhektorom-chernyj/</t>
  </si>
  <si>
    <t>25.1800.65</t>
  </si>
  <si>
    <t>Пенная насадка LS12 со встроенным эжектором</t>
  </si>
  <si>
    <t>https://him-auto.ru/pengogeneratory-i-penokomplekty/pennaya-nasadka-ls12-so-vstroennym-ehzhektorom/</t>
  </si>
  <si>
    <t>M-25.1530.18</t>
  </si>
  <si>
    <t>Пенная насадка LS3 1,8 мм с внешним эжектором</t>
  </si>
  <si>
    <t>https://him-auto.ru/pengogeneratory-i-penokomplekty/pennaya-nasadka-ls3-18-mm-s-vneshnim-ehzhektorom/</t>
  </si>
  <si>
    <t>М-54050Х</t>
  </si>
  <si>
    <t>Пенная насадка LS3 для проф Karcher</t>
  </si>
  <si>
    <t>https://him-auto.ru/pengogeneratory-i-penokomplekty/pennaya-nasadka-ls3-dlya-prof-karcher/</t>
  </si>
  <si>
    <t>M-540505</t>
  </si>
  <si>
    <t>Пенная насадка LS3 с ниппелем ARS 220</t>
  </si>
  <si>
    <t>https://him-auto.ru/pengogeneratory-i-penokomplekty/pennaya-nasadka-ls3-s-nippelem-ars-220/</t>
  </si>
  <si>
    <t>M-540504</t>
  </si>
  <si>
    <t>Пенная насадка LS3 с ниппелем KW</t>
  </si>
  <si>
    <t>https://him-auto.ru/pengogeneratory-i-penokomplekty/pennaya-nasadka-ls3-s-nippelem-kw/</t>
  </si>
  <si>
    <t>М-540500</t>
  </si>
  <si>
    <t>Пенная насадка аналог LS3</t>
  </si>
  <si>
    <t>https://him-auto.ru/pengogeneratory-i-penokomplekty/pennaya-nasadka-analog-ls3/</t>
  </si>
  <si>
    <t>Пенная насадка аналог LS3 для BOSCH</t>
  </si>
  <si>
    <t>https://him-auto.ru/pengogeneratory-i-penokomplekty/pennaya-nasadka-analog-ls3-dlya-bosch/</t>
  </si>
  <si>
    <t>Пенная насадка аналог LS3 для Hutter</t>
  </si>
  <si>
    <t>https://him-auto.ru/pengogeneratory-i-penokomplekty/pennaya-nasadka-analog-ls3-dlya-hutter/</t>
  </si>
  <si>
    <t>M-540502</t>
  </si>
  <si>
    <t>Пенная насадка аналог LS3 для Karcher</t>
  </si>
  <si>
    <t>https://him-auto.ru/pengogeneratory-i-penokomplekty/pennaya-nasadka-analog-ls3-dlya-karcher/</t>
  </si>
  <si>
    <t>M-54050Х</t>
  </si>
  <si>
    <t>Пенная насадка аналог LS3 для Karcher с латунным хвостовиком</t>
  </si>
  <si>
    <t>https://him-auto.ru/pengogeneratory-i-penokomplekty/pennaya-nasadka-analog-ls3-dlya-karcher-s-latunnym-hvostovikom/</t>
  </si>
  <si>
    <t>Пенная насадка аналог LS3 для Nilfisk</t>
  </si>
  <si>
    <t>https://him-auto.ru/pengogeneratory-i-penokomplekty/pennaya-nasadka-analog-ls3-dlya-nilfisk/</t>
  </si>
  <si>
    <t>Пенная насадка аналог LS3 для STIHL</t>
  </si>
  <si>
    <t>https://him-auto.ru/pengogeneratory-i-penokomplekty/pennaya-nasadka-analog-ls3-dlya-stihl/</t>
  </si>
  <si>
    <t>Пенная насадка аналог для LS3 PORTOTECNICA</t>
  </si>
  <si>
    <t>https://him-auto.ru/pengogeneratory-i-penokomplekty/pennaya-nasadka-analog-dlya-ls3-portotecnica/</t>
  </si>
  <si>
    <t>25.1526.62</t>
  </si>
  <si>
    <t>Пенная насадка оригинал LS3</t>
  </si>
  <si>
    <t>https://him-auto.ru/pengogeneratory-i-penokomplekty/pennaya-nasadka-original-ls3/</t>
  </si>
  <si>
    <t>1014.1002.00</t>
  </si>
  <si>
    <t>Пеногенератор 100л нерж. сталь со шлангом 8 м и пистолетом 600 мм</t>
  </si>
  <si>
    <t>https://him-auto.ru/pengogeneratory-i-penokomplekty/penogenerator-100l-nerzh-stal-so-shlangom-8-m-i-pistoletom-600-mm/</t>
  </si>
  <si>
    <t>NSOIXO100</t>
  </si>
  <si>
    <t>Пеногенератор 100л нержавеющая сталь без пистолета</t>
  </si>
  <si>
    <t>https://him-auto.ru/pengogeneratory-i-penokomplekty/penogenerator-100l-nerzhaveyushchaya-stal-bez-pistoleta/</t>
  </si>
  <si>
    <t>NSIFR0100</t>
  </si>
  <si>
    <t>Пеногенератор 100л окрашенный без пистолета</t>
  </si>
  <si>
    <t>https://him-auto.ru/pengogeneratory-i-penokomplekty/penogenerator-100l-okrashennyj-bez-pistoleta/</t>
  </si>
  <si>
    <t>1014.1001.00</t>
  </si>
  <si>
    <t>Пеногенератор 100л окрашеный со шлангом 8 м и пистолетом 600 мм</t>
  </si>
  <si>
    <t>https://him-auto.ru/pengogeneratory-i-penokomplekty/penogenerator-100l-okrashenyj-so-shlangom-8-m-i-pistoletom-600-mm/</t>
  </si>
  <si>
    <t>1610</t>
  </si>
  <si>
    <t>Пеногенератор 110л пластик со шлангом, шаровым краном и копьем</t>
  </si>
  <si>
    <t>https://him-auto.ru/pengogeneratory-i-penokomplekty/penogenerator-110l-plastik-so-shlangom-sharovym-kranom-i-kopem/</t>
  </si>
  <si>
    <t>1625 A</t>
  </si>
  <si>
    <t>Пеногенератор 24л нерж. сталь AISI304 без пистолета и шланга</t>
  </si>
  <si>
    <t>https://him-auto.ru/pengogeneratory-i-penokomplekty/penogenerator-24l-nerzh-stal-aisi304-bez-pistoleta-i-shlanga/</t>
  </si>
  <si>
    <t>1625</t>
  </si>
  <si>
    <t>Пеногенератор 24л нерж. сталь AISI304 с пистолетом и шлангом</t>
  </si>
  <si>
    <t>https://him-auto.ru/pengogeneratory-i-penokomplekty/penogenerator-24l-nerzh-stal-aisi304-s-pistoletom-i-shlangom/</t>
  </si>
  <si>
    <t>1014.0003.00</t>
  </si>
  <si>
    <t>Пеногенератор 24л нерж. сталь со шлангом 8 м и пистолетом 600 мм</t>
  </si>
  <si>
    <t>https://him-auto.ru/pengogeneratory-i-penokomplekty/penogenerator-24l-nerzh-stal-so-shlangom-8-m-i-pistoletom-600-mm/</t>
  </si>
  <si>
    <t>NSOIX0024</t>
  </si>
  <si>
    <t>Пеногенератор 24л нержавеющая сталь без пистолета</t>
  </si>
  <si>
    <t>https://him-auto.ru/pengogeneratory-i-penokomplekty/penogenerator-24l-nerzhaveyushchaya-stal-bez-pistoleta/</t>
  </si>
  <si>
    <t>NSOFR0024</t>
  </si>
  <si>
    <t>Пеногенератор 24л окрашеный без пистолета</t>
  </si>
  <si>
    <t>https://him-auto.ru/pengogeneratory-i-penokomplekty/penogenerator-24l-okrashenyj-bez-pistoleta/</t>
  </si>
  <si>
    <t>1014.0001.00</t>
  </si>
  <si>
    <t>Пеногенератор 24л окрашеный со шлангом 8 м и пистолетом 600 мм</t>
  </si>
  <si>
    <t>https://him-auto.ru/pengogeneratory-i-penokomplekty/penogenerator-24l-okrashenyj-so-shlangom-8-m-i-pistoletom-600-mm/</t>
  </si>
  <si>
    <t>8.011.00</t>
  </si>
  <si>
    <t>Пеногенератор 25л окрашеный со шлангом 6 м и пистолетом 600 мм</t>
  </si>
  <si>
    <t>https://him-auto.ru/pengogeneratory-i-penokomplekty/penogenerator-25l-okrashenyj-so-shlangom-6-m-i-pistoletom-600-mm/</t>
  </si>
  <si>
    <t>https://him-auto.ru/pengogeneratory-i-penokomplekty/penogenerator-25l-okrashenyj-so-shlangom-6-m-i-pistoletom-600-mm/?sku=159666</t>
  </si>
  <si>
    <t>1675</t>
  </si>
  <si>
    <t>Пеногенератор 40л нерж. сталь AISI304 с встроенным компрессором 230 В на тележке</t>
  </si>
  <si>
    <t>https://him-auto.ru/pengogeneratory-i-penokomplekty/penogenerator-40l-nerzh-stal-aisi304-s-vstroennym-kompressorom-230-v-na-telezhke/</t>
  </si>
  <si>
    <t>1645</t>
  </si>
  <si>
    <t>Пеногенератор 40л нерж. сталь AISI304 с пистолетом и шлангом</t>
  </si>
  <si>
    <t>https://him-auto.ru/pengogeneratory-i-penokomplekty/penogenerator-40l-nerzh-stal-aisi304-s-pistoletom-i-shlangom/</t>
  </si>
  <si>
    <t>1014.0004.00</t>
  </si>
  <si>
    <t>Пеногенератор 50л нерж. сталь со шлангом 8 м и пистолетом 600 мм</t>
  </si>
  <si>
    <t>https://him-auto.ru/pengogeneratory-i-penokomplekty/penogenerator-50l-nerzh-stal-so-shlangom-8-m-i-pistoletom-600-mm/</t>
  </si>
  <si>
    <t>NSOIX0050</t>
  </si>
  <si>
    <t>Пеногенератор 50л нержавеющая сталь без пистолета</t>
  </si>
  <si>
    <t>https://him-auto.ru/pengogeneratory-i-penokomplekty/penogenerator-50l-nerzhaveyushchaya-stal-bez-pistoleta/</t>
  </si>
  <si>
    <t>NSOFR0050</t>
  </si>
  <si>
    <t>Пеногенератор 50л окрашенный (красный) без пистолета</t>
  </si>
  <si>
    <t>https://him-auto.ru/pengogeneratory-i-penokomplekty/penogenerator-50l-okrashennyj-krasnyj-bez-pistoleta/</t>
  </si>
  <si>
    <t>50RUS</t>
  </si>
  <si>
    <t>Пеногенератор 50л окрашенный без пистолета и шланга RUS аналог Procar</t>
  </si>
  <si>
    <t>https://him-auto.ru/pengogeneratory-i-penokomplekty/penogenerator-50l-okrashennyj-bez-pistoleta-i-shlanga-rus-analog-procar/</t>
  </si>
  <si>
    <t>8.011.02</t>
  </si>
  <si>
    <t>Пеногенератор 50л окрашеный со шлангом 6 м и пистолетом 600 мм</t>
  </si>
  <si>
    <t>https://him-auto.ru/pengogeneratory-i-penokomplekty/penogenerator-50l-okrashenyj-so-shlangom-6-m-i-pistoletom-600-mm/</t>
  </si>
  <si>
    <t>1014.0002.00</t>
  </si>
  <si>
    <t>Пеногенератор 50л окрашеный со шлангом 8 м и пистолетом 600 мм</t>
  </si>
  <si>
    <t>https://him-auto.ru/pengogeneratory-i-penokomplekty/penogenerator-50l-okrashenyj-so-shlangom-8-m-i-pistoletom-600-mm/</t>
  </si>
  <si>
    <t>1605</t>
  </si>
  <si>
    <t>Пеногенератор 55л пластик со шлангом, шаровым краном и копьем</t>
  </si>
  <si>
    <t>https://him-auto.ru/pengogeneratory-i-penokomplekty/penogenerator-55l-plastik-so-shlangom-sharovym-kranom-i-kopem/</t>
  </si>
  <si>
    <t>1685</t>
  </si>
  <si>
    <t>Пеногенератор 80л нерж. сталь AISI304 с пистолетом и шлангом</t>
  </si>
  <si>
    <t>https://him-auto.ru/pengogeneratory-i-penokomplekty/penogenerator-80l-nerzh-stal-aisi304-s-pistoletom-i-shlangom/</t>
  </si>
  <si>
    <t>SCO/25C</t>
  </si>
  <si>
    <t>Пеногенератор PROCAR SCO/25C</t>
  </si>
  <si>
    <t>https://him-auto.ru/pengogeneratory-i-penokomplekty/penogenerator-procar-sco25c/</t>
  </si>
  <si>
    <t>SCO/50C</t>
  </si>
  <si>
    <t>Пеногенератор PROCAR SCO/50C</t>
  </si>
  <si>
    <t>https://him-auto.ru/pengogeneratory-i-penokomplekty/penogenerator-procar-sco50c/</t>
  </si>
  <si>
    <t>Пеногенератор TOR LT 150л</t>
  </si>
  <si>
    <t>https://him-auto.ru/pengogeneratory-i-penokomplekty/penogenerator-tor-lt-150l/</t>
  </si>
  <si>
    <t>M-SCO/25C</t>
  </si>
  <si>
    <t>Пеногенератор TOR M-SCO/25C</t>
  </si>
  <si>
    <t>https://him-auto.ru/pengogeneratory-i-penokomplekty/penogenerator-tor-m-sco25c/</t>
  </si>
  <si>
    <t>M-SCO/50C</t>
  </si>
  <si>
    <t>Пеногенератор TOR M-SCO/50C</t>
  </si>
  <si>
    <t>https://him-auto.ru/pengogeneratory-i-penokomplekty/penogenerator-tor-m-sco50c/</t>
  </si>
  <si>
    <t>М-SCO/100C</t>
  </si>
  <si>
    <t>Пеногенератор TOR М-SCO/100C</t>
  </si>
  <si>
    <t>https://him-auto.ru/pengogeneratory-i-penokomplekty/penogenerator-tor-m-sco100c/</t>
  </si>
  <si>
    <t>М-SCX/24C</t>
  </si>
  <si>
    <t>Пеногенератор TOR М-SCX/24C</t>
  </si>
  <si>
    <t>https://him-auto.ru/pengogeneratory-i-penokomplekty/penogenerator-tor-m-scx24c/</t>
  </si>
  <si>
    <t>М-SCX/50C</t>
  </si>
  <si>
    <t>Пеногенератор TOR М-SCX/50C</t>
  </si>
  <si>
    <t>https://him-auto.ru/pengogeneratory-i-penokomplekty/penogenerator-tor-m-scx50c/</t>
  </si>
  <si>
    <t>25.1525.60-P2KW</t>
  </si>
  <si>
    <t>Пенокомплект в сборе 500 мм изог, RL 30 + ARS 25"KW"; вход М22х1,5ш.</t>
  </si>
  <si>
    <t>https://him-auto.ru/pengogeneratory-i-penokomplekty/penokomplekt-v-sbore-500-mm-izog-rl-30-ars-25kw-vhod-m22h15sh/</t>
  </si>
  <si>
    <t>25.1525.60-P26-6KWRM</t>
  </si>
  <si>
    <t>Пенокомплект в сборе 600 мм прям, RL 26 + "KW"RW; вход М22х1,5ш.</t>
  </si>
  <si>
    <t>https://him-auto.ru/pengogeneratory-i-penokomplekty/penokomplekt-v-sbore-600-mm-pryam-rl-26-kwrw-vhod-m22h15sh/</t>
  </si>
  <si>
    <t>25.1525.60-P26 -6-220</t>
  </si>
  <si>
    <t>Пенокомплект в сборе 600 мм прям, RL 26 + ARS 220 "РА"; вход М22х1,5ш.</t>
  </si>
  <si>
    <t>https://him-auto.ru/pengogeneratory-i-penokomplekty/penokomplekt-v-sbore-600-mm-pryam-rl-26-ars-220-ra-vhod-m22h15sh/</t>
  </si>
  <si>
    <t>25.1525.60-P26 -6-TPL</t>
  </si>
  <si>
    <t>Пенокомплект в сборе 600 мм прям, RL 26 + ARS TPL "РА"; вход М22х1,5ш.</t>
  </si>
  <si>
    <t>https://him-auto.ru/pengogeneratory-i-penokomplekty/penokomplekt-v-sbore-600-mm-pryam-rl-26-ars-tpl-ra-vhod-m22h15sh/</t>
  </si>
  <si>
    <t>25.1525.60-P16-6KW</t>
  </si>
  <si>
    <t>Пенокомплект в сборе 600 мм прям, RL16 + ARS 25 "KW"; вход М22х1,5ш.</t>
  </si>
  <si>
    <t>https://him-auto.ru/pengogeneratory-i-penokomplekty/penokomplekt-v-sbore-600-mm-pryam-rl16-ars-25-kw-vhod-m22h15sh/</t>
  </si>
  <si>
    <t>25.1525.60-P26-7KWRM</t>
  </si>
  <si>
    <t>Пенокомплект в сборе 700 мм изог, RL 26 + "KW"RW; вход М22х1,5ш.</t>
  </si>
  <si>
    <t>https://him-auto.ru/pengogeneratory-i-penokomplekty/penokomplekt-v-sbore-700-mm-izog-rl-26-kwrw-vhod-m22h15sh/</t>
  </si>
  <si>
    <t>25.1525.60-P26 -7-220</t>
  </si>
  <si>
    <t>Пенокомплект в сборе 700 мм изог, RL 26 + ARS 220 "РА"; вход М22х1,5ш.</t>
  </si>
  <si>
    <t>https://him-auto.ru/pengogeneratory-i-penokomplekty/penokomplekt-v-sbore-700-mm-izog-rl-26-ars-220-ra-vhod-m22h15sh/</t>
  </si>
  <si>
    <t>25.1525.60-P26-7KW</t>
  </si>
  <si>
    <t>Пенокомплект в сборе 700 мм изог, RL 26 + ARS 25 "KW"; вход М22х1,5ш.</t>
  </si>
  <si>
    <t>https://him-auto.ru/pengogeneratory-i-penokomplekty/penokomplekt-v-sbore-700-mm-izog-rl-26-ars-25-kw-vhod-m22h15sh/</t>
  </si>
  <si>
    <t>25.1525.90-P2-220 изог.</t>
  </si>
  <si>
    <t>Пенокомплект в сборе 900 мм, RL 30 + ARS 220 "РА"; вход М22х1,5ш.</t>
  </si>
  <si>
    <t>https://him-auto.ru/pengogeneratory-i-penokomplekty/penokomplekt-v-sbore-900-mm-rl-30-ars-220-ra-vhod-m22h15sh/</t>
  </si>
  <si>
    <t>M-005</t>
  </si>
  <si>
    <t>Пенокомплект с ниппелем ARS</t>
  </si>
  <si>
    <t>https://him-auto.ru/pengogeneratory-i-penokomplekty/penokomplekt-s-nippelem-ars/</t>
  </si>
  <si>
    <t>M-004</t>
  </si>
  <si>
    <t>Пенокомплект с ниппелем KW</t>
  </si>
  <si>
    <t>https://him-auto.ru/pengogeneratory-i-penokomplekty/penokomplekt-s-nippelem-kw/</t>
  </si>
  <si>
    <t>25.1855.21 SET FOAM</t>
  </si>
  <si>
    <t>Пенокомплект с эжектором + LS12 2.1мм. + распылительный ствол красный</t>
  </si>
  <si>
    <t>https://him-auto.ru/pengogeneratory-i-penokomplekty/penokomplekt-s-ehzhektorom-ls12-21mm-raspylitelnyj-stvol-krasnyj/</t>
  </si>
  <si>
    <t>25.1855.21 SET FOAM RL 30</t>
  </si>
  <si>
    <t>https://him-auto.ru/pengogeneratory-i-penokomplekty/penokomplekt-s-ehzhektorom-ls12-21mm-raspylitelnyj-stvol-krasnyj/?sku=157939</t>
  </si>
  <si>
    <t>25.1840.71</t>
  </si>
  <si>
    <t>Пенообразующая насадка LS12 с бачком 1л. 1/4 г.</t>
  </si>
  <si>
    <t>https://him-auto.ru/pengogeneratory-i-penokomplekty/penoobrazuyushchaya-nasadka-ls12-s-bachkom-1l-14-g/</t>
  </si>
  <si>
    <t>25.1815.65</t>
  </si>
  <si>
    <t>Пенообразующая насадка LS12 с наружным эжектором; (нерж) вход 1/4г - форсунка 1.5 мм</t>
  </si>
  <si>
    <t>https://him-auto.ru/pengogeneratory-i-penokomplekty/penoobrazuyushchaya-nasadka-ls12-s-naruzhnym-ehzhektorom-nerzh-vhod-14g-forsunka-15-mm/</t>
  </si>
  <si>
    <t>Пенообразующая насадка LS12 с наружным эжектором; вход 1/4г - 3/8ш-ш. (красный)</t>
  </si>
  <si>
    <t>https://him-auto.ru/pengogeneratory-i-penokomplekty/penoobrazuyushchaya-nasadka-ls12-s-naruzhnym-ehzhektorom-vhod-14g-38sh-sh-krasnyj/</t>
  </si>
  <si>
    <t>M-210300</t>
  </si>
  <si>
    <t>Пенораспылитель с прозрачным бачком и мерной шкалой</t>
  </si>
  <si>
    <t>https://him-auto.ru/pengogeneratory-i-penokomplekty/penoraspylitel-s-prozrachnym-bachkom-i-mernoj-shkaloj/</t>
  </si>
  <si>
    <t>M-25152131</t>
  </si>
  <si>
    <t>Передняя часть эжектора для пенной насадки LS3</t>
  </si>
  <si>
    <t>https://him-auto.ru/pengogeneratory-i-penokomplekty/perednyaya-chast-ehzhektora-dlya-pennoj-nasadki-ls3/</t>
  </si>
  <si>
    <t>Z055</t>
  </si>
  <si>
    <t>Перепускной клапан</t>
  </si>
  <si>
    <t>https://him-auto.ru/pengogeneratory-i-penokomplekty/perepusknoj-klapan/</t>
  </si>
  <si>
    <t>NOOSP0006B000</t>
  </si>
  <si>
    <t>Переходник 1/4" ш 1/4 "ш. для пеногенератора</t>
  </si>
  <si>
    <t>https://him-auto.ru/pengogeneratory-i-penokomplekty/perehodnik-14-sh-14-sh-dlya-penogeneratora/</t>
  </si>
  <si>
    <t>26.0605.00</t>
  </si>
  <si>
    <t>Переходник быстроразъемный бытовой Lavor латунь; выход гайка 1/4"</t>
  </si>
  <si>
    <t>https://him-auto.ru/pengogeneratory-i-penokomplekty/perehodnik-bystrorazemnyj-bytovoj-lavor-latun-vyhod-gajka-14/</t>
  </si>
  <si>
    <t>NOOSP000400</t>
  </si>
  <si>
    <t>Переходник-соединитель 1/8 ш. для пеногенератора</t>
  </si>
  <si>
    <t>https://him-auto.ru/pengogeneratory-i-penokomplekty/perehodnik-soedinitel-18-sh-dlya-penogeneratora/</t>
  </si>
  <si>
    <t>M-013.400108</t>
  </si>
  <si>
    <t>Пистолет (курок) для пеногенератора</t>
  </si>
  <si>
    <t>https://him-auto.ru/pengogeneratory-i-penokomplekty/pistolet-kurok-dlya-penogeneratora/</t>
  </si>
  <si>
    <t>8.010.24A</t>
  </si>
  <si>
    <t>Пистолет для пеногенератора 600 мм c б/п (сопло нерж) MD4508</t>
  </si>
  <si>
    <t>https://him-auto.ru/pengogeneratory-i-penokomplekty/pistolet-dlya-penogeneratora-600-mm-c-bp-soplo-nerzh-md4508/</t>
  </si>
  <si>
    <t>15.0215.12</t>
  </si>
  <si>
    <t>Пистолет для пеногенератора 600мм большим пенным соплом</t>
  </si>
  <si>
    <t>https://him-auto.ru/pengogeneratory-i-penokomplekty/pistolet-dlya-penogeneratora-600mm-bolshim-pennym-soplom/</t>
  </si>
  <si>
    <t>15.0217.13</t>
  </si>
  <si>
    <t>Пистолет для пеногенератора 750мм без сопла</t>
  </si>
  <si>
    <t>https://him-auto.ru/pengogeneratory-i-penokomplekty/pistolet-dlya-penogeneratora-750mm-bez-sopla/</t>
  </si>
  <si>
    <t>15.0215.14</t>
  </si>
  <si>
    <t>Пистолет для пеногенератора 750мм из нержавеющей стали с большим пенным соплом</t>
  </si>
  <si>
    <t>https://him-auto.ru/pengogeneratory-i-penokomplekty/pistolet-dlya-penogeneratora-750mm-iz-nerzhaveyushchej-stali-s-bolshim-pennym-soplom/</t>
  </si>
  <si>
    <t>15.0060.56</t>
  </si>
  <si>
    <t>Пистолет для пеногенератора 900мм - 1800мм телескопический с большим пенным соплом</t>
  </si>
  <si>
    <t>https://him-auto.ru/pengogeneratory-i-penokomplekty/pistolet-dlya-penogeneratora-900mm-1800mm-teleskopicheskij-s-bolshim-pennym-soplom/</t>
  </si>
  <si>
    <t>M-9018</t>
  </si>
  <si>
    <t>Пистолет для пеногенератора в сборе 210 мм</t>
  </si>
  <si>
    <t>https://him-auto.ru/pengogeneratory-i-penokomplekty/pistolet-dlya-penogeneratora-v-sbore-210-mm/</t>
  </si>
  <si>
    <t>Пистолет для пеногенератора в сборе 210mm, вход быстросъем M-9018</t>
  </si>
  <si>
    <t>https://him-auto.ru/pengogeneratory-i-penokomplekty/pistolet-dlya-penogeneratora-v-sbore-210mm-vhod-bystrosem-m-9018/</t>
  </si>
  <si>
    <t>М-LMP/75</t>
  </si>
  <si>
    <t>Пистолет для пеногенератора в сборе 750 мм</t>
  </si>
  <si>
    <t>https://him-auto.ru/pengogeneratory-i-penokomplekty/pistolet-dlya-penogeneratora-v-sbore-750-mm/</t>
  </si>
  <si>
    <t>Пистолет для пены easywash365+</t>
  </si>
  <si>
    <t>https://him-auto.ru/pengogeneratory-i-penokomplekty/pistolet-dlya-peny-easywash365/</t>
  </si>
  <si>
    <t>Пистолет для химии M-013.400108</t>
  </si>
  <si>
    <t>https://him-auto.ru/pengogeneratory-i-penokomplekty/pistolet-dlya-himii-m-013400108/</t>
  </si>
  <si>
    <t>Пистолет с пенным соплом 600 мм</t>
  </si>
  <si>
    <t>https://him-auto.ru/pengogeneratory-i-penokomplekty/pistolet-s-pennym-soplom-600-mm/</t>
  </si>
  <si>
    <t>LMP/75</t>
  </si>
  <si>
    <t>Пистолет с пенным соплом 750 мм</t>
  </si>
  <si>
    <t>https://him-auto.ru/pengogeneratory-i-penokomplekty/pistolet-s-pennym-soplom-750-mm/</t>
  </si>
  <si>
    <t>LM/75</t>
  </si>
  <si>
    <t>Пистолет-копье (металл) LM/75</t>
  </si>
  <si>
    <t>https://him-auto.ru/pengogeneratory-i-penokomplekty/pistolet-kope-metall-lm75/</t>
  </si>
  <si>
    <t>Пистолет-копье в сборе (пластик) М-LMP/75</t>
  </si>
  <si>
    <t>https://him-auto.ru/pengogeneratory-i-penokomplekty/pistolet-kope-v-sbore-plastik-m-lmp75/</t>
  </si>
  <si>
    <t>1014.0001.15</t>
  </si>
  <si>
    <t>Пневматическое соединение</t>
  </si>
  <si>
    <t>https://him-auto.ru/pengogeneratory-i-penokomplekty/pnevmaticheskoe-soedinenie/</t>
  </si>
  <si>
    <t>1014.0001.08</t>
  </si>
  <si>
    <t>https://him-auto.ru/pengogeneratory-i-penokomplekty/pnevmaticheskoe-soedinenie/?sku=159690</t>
  </si>
  <si>
    <t>NOOPU000100</t>
  </si>
  <si>
    <t>Предохранительный клапан</t>
  </si>
  <si>
    <t>https://him-auto.ru/pengogeneratory-i-penokomplekty/predohranitelnyj-klapan/</t>
  </si>
  <si>
    <t>1014.0001.10</t>
  </si>
  <si>
    <t>Предохранительный клапан 1/4 ш. 8 бар</t>
  </si>
  <si>
    <t>https://him-auto.ru/pengogeneratory-i-penokomplekty/predohranitelnyj-klapan-14-sh-8-bar/</t>
  </si>
  <si>
    <t>Предохранительный клапан 1/8"ш; 8 бар для пеногенератора</t>
  </si>
  <si>
    <t>https://him-auto.ru/pengogeneratory-i-penokomplekty/predohranitelnyj-klapan-18sh-8-bar-dlya-penogeneratora/</t>
  </si>
  <si>
    <t>Z047</t>
  </si>
  <si>
    <t>Пробка заливной горловины</t>
  </si>
  <si>
    <t>https://him-auto.ru/pengogeneratory-i-penokomplekty/probka-zalivnoj-gorloviny/</t>
  </si>
  <si>
    <t>Z010</t>
  </si>
  <si>
    <t>Разрезная гайка для пеногенератора</t>
  </si>
  <si>
    <t>https://him-auto.ru/pengogeneratory-i-penokomplekty/razreznaya-gajka-dlya-penogeneratora/</t>
  </si>
  <si>
    <t>1014.0001.05</t>
  </si>
  <si>
    <t>Регулеровочный кран 1/4 г. 1/4 ш.</t>
  </si>
  <si>
    <t>https://him-auto.ru/pengogeneratory-i-penokomplekty/regulerovochnyj-kran-14-g-14-sh/</t>
  </si>
  <si>
    <t>M-CDR.7534</t>
  </si>
  <si>
    <t>Регулятор давления</t>
  </si>
  <si>
    <t>https://him-auto.ru/pengogeneratory-i-penokomplekty/regulyator-davleniya/</t>
  </si>
  <si>
    <t>Регулятор давления (пластик, металл) M-CDR.7534</t>
  </si>
  <si>
    <t>https://him-auto.ru/pengogeneratory-i-penokomplekty/regulyator-davleniya-plastik-metall-m-cdr7534/</t>
  </si>
  <si>
    <t>Регулятор давления (пластик, металл) M-CDR.7537</t>
  </si>
  <si>
    <t>https://him-auto.ru/pengogeneratory-i-penokomplekty/regulyator-davleniya-plastik-metall-m-cdr7537/</t>
  </si>
  <si>
    <t>M-25101884</t>
  </si>
  <si>
    <t>Регулятор форсунки для пенной насадки LS3</t>
  </si>
  <si>
    <t>https://him-auto.ru/pengogeneratory-i-penokomplekty/regulyator-forsunki-dlya-pennoj-nasadki-ls3/</t>
  </si>
  <si>
    <t>1014.0000.00</t>
  </si>
  <si>
    <t>Редуктор для пеногенератора в сборе</t>
  </si>
  <si>
    <t>https://him-auto.ru/pengogeneratory-i-penokomplekty/reduktor-dlya-penogeneratora-v-sbore/</t>
  </si>
  <si>
    <t>NOOPL0006A0</t>
  </si>
  <si>
    <t>Редуктор пеногенератора на болтах 24 л</t>
  </si>
  <si>
    <t>https://him-auto.ru/pengogeneratory-i-penokomplekty/reduktor-penogeneratora-na-boltah-24-l/</t>
  </si>
  <si>
    <t>NОOPL0006B-50</t>
  </si>
  <si>
    <t>Редуктор пеногенератора на болтах 50 л</t>
  </si>
  <si>
    <t>https://him-auto.ru/pengogeneratory-i-penokomplekty/reduktor-penogeneratora-na-boltah-50-l/</t>
  </si>
  <si>
    <t>Редуктор пеногенератора на гайке 25 л</t>
  </si>
  <si>
    <t>https://him-auto.ru/pengogeneratory-i-penokomplekty/reduktor-penogeneratora-na-gajke-25-l/</t>
  </si>
  <si>
    <t>Z117</t>
  </si>
  <si>
    <t>Редуктор пневматический</t>
  </si>
  <si>
    <t>https://him-auto.ru/pengogeneratory-i-penokomplekty/reduktor-pnevmaticheskij/</t>
  </si>
  <si>
    <t>1014.0001.16</t>
  </si>
  <si>
    <t>Редуктор подачи воздуза 1/4 г.</t>
  </si>
  <si>
    <t>https://him-auto.ru/pengogeneratory-i-penokomplekty/reduktor-podachi-vozduza-14-g/</t>
  </si>
  <si>
    <t>NOORU000600</t>
  </si>
  <si>
    <t>Редуктор подачи воздуха для пеногенератора 1/4"г-г</t>
  </si>
  <si>
    <t>https://him-auto.ru/pengogeneratory-i-penokomplekty/reduktor-podachi-vozduha-dlya-penogeneratora-14g-g/</t>
  </si>
  <si>
    <t>NOORU000600 K</t>
  </si>
  <si>
    <t>Редуктор подачи воздуха для пеногенератора 1/4"г-ш + разрезная гайка</t>
  </si>
  <si>
    <t>https://him-auto.ru/pengogeneratory-i-penokomplekty/reduktor-podachi-vozduha-dlya-penogeneratora-14g-sh-razreznaya-gajka/</t>
  </si>
  <si>
    <t>Редуктор смешивающий в сборе для пеногенераторов 50л, крепление на болтах</t>
  </si>
  <si>
    <t>https://him-auto.ru/pengogeneratory-i-penokomplekty/reduktor-smeshivayushchij-v-sbore-dlya-penogeneratorov-50l-kreplenie-na-boltah/</t>
  </si>
  <si>
    <t>Редуктор смешивающий для пеногенератора в сборе 24л NОOPL0006B-24, крепление на болтах</t>
  </si>
  <si>
    <t>https://him-auto.ru/pengogeneratory-i-penokomplekty/reduktor-smeshivayushchij-dlya-penogeneratora-v-sbore-24l-noopl0006b-24-kreplenie-na-boltah/</t>
  </si>
  <si>
    <t>NOOKO000500</t>
  </si>
  <si>
    <t>Ремкомплект уплотнительных колец для пеногенератора</t>
  </si>
  <si>
    <t>https://him-auto.ru/pengogeneratory-i-penokomplekty/remkomplekt-uplotnitelnyh-kolec-dlya-penogeneratora/</t>
  </si>
  <si>
    <t>ZZ/14</t>
  </si>
  <si>
    <t>Ремонтный комплект пистолета</t>
  </si>
  <si>
    <t>https://him-auto.ru/pengogeneratory-i-penokomplekty/remontnyj-komplekt-pistoleta/</t>
  </si>
  <si>
    <t>OS50</t>
  </si>
  <si>
    <t>Рукав синий 8х13 для пеногенератора метражом в бухтах по 100м</t>
  </si>
  <si>
    <t>https://him-auto.ru/pengogeneratory-i-penokomplekty/rukav-sinij-8h13-dlya-penogeneratora-metrazhom-v-buhtah-po-100m/</t>
  </si>
  <si>
    <t>39.17.39.00.80.00</t>
  </si>
  <si>
    <t>Рукав синий DN10, 90 бар</t>
  </si>
  <si>
    <t>https://him-auto.ru/pengogeneratory-i-penokomplekty/rukav-sinij-dn10-90-bar/</t>
  </si>
  <si>
    <t>100</t>
  </si>
  <si>
    <t>Рукав синий для пеногенератора 10 м с коннекторами</t>
  </si>
  <si>
    <t>https://him-auto.ru/pengogeneratory-i-penokomplekty/rukav-sinij-dlya-penogeneratora-10-m-s-konnektorami/</t>
  </si>
  <si>
    <t>NOOSP000100</t>
  </si>
  <si>
    <t>Рукав синий для пеногенератора 10м с коннекторами</t>
  </si>
  <si>
    <t>https://him-auto.ru/pengogeneratory-i-penokomplekty/rukav-sinij-dlya-penogeneratora-10m-s-konnektorami/</t>
  </si>
  <si>
    <t>NOOSP000150</t>
  </si>
  <si>
    <t>Рукав синий для пеногенератора 15м с коннекторами</t>
  </si>
  <si>
    <t>https://him-auto.ru/pengogeneratory-i-penokomplekty/rukav-sinij-dlya-penogeneratora-15m-s-konnektorami/</t>
  </si>
  <si>
    <t>NOOSP000200</t>
  </si>
  <si>
    <t>Рукав синий для пеногенератора 20 м с коннекторами</t>
  </si>
  <si>
    <t>https://him-auto.ru/pengogeneratory-i-penokomplekty/rukav-sinij-dlya-penogeneratora-20-m-s-konnektorami/</t>
  </si>
  <si>
    <t>NOOSP000250</t>
  </si>
  <si>
    <t>Рукав синий для пеногенератора 25 м с коннекторами</t>
  </si>
  <si>
    <t>https://him-auto.ru/pengogeneratory-i-penokomplekty/rukav-sinij-dlya-penogeneratora-25-m-s-konnektorami/</t>
  </si>
  <si>
    <t>NOOSP000050</t>
  </si>
  <si>
    <t>Рукав синий для пеногенератора 5м с коннекторами</t>
  </si>
  <si>
    <t>https://him-auto.ru/pengogeneratory-i-penokomplekty/rukav-sinij-dlya-penogeneratora-5m-s-konnektorami/</t>
  </si>
  <si>
    <t>M-29093184</t>
  </si>
  <si>
    <t>Ручка регулятора для пенной насадки LS3</t>
  </si>
  <si>
    <t>https://him-auto.ru/pengogeneratory-i-penokomplekty/ruchka-regulyatora-dlya-pennoj-nasadki-ls3/</t>
  </si>
  <si>
    <t>25.1808.51</t>
  </si>
  <si>
    <t>Сеточка для пенной насадки 25*10 нерж).LS 12</t>
  </si>
  <si>
    <t>https://him-auto.ru/pengogeneratory-i-penokomplekty/setochka-dlya-pennoj-nasadki-2510-nerzhls-12/</t>
  </si>
  <si>
    <t>25.1806.51</t>
  </si>
  <si>
    <t>Сеточка для пенной насадки LS12</t>
  </si>
  <si>
    <t>https://him-auto.ru/pengogeneratory-i-penokomplekty/setochka-dlya-pennoj-nasadki-ls12/</t>
  </si>
  <si>
    <t>36.0226</t>
  </si>
  <si>
    <t>Сеточка для пенной насадки LS3 Италия</t>
  </si>
  <si>
    <t>https://him-auto.ru/pengogeneratory-i-penokomplekty/setochka-dlya-pennoj-nasadki-ls3-italiya/</t>
  </si>
  <si>
    <t>М-54050009</t>
  </si>
  <si>
    <t>Сеточка для пенной насадки LS3 Китай</t>
  </si>
  <si>
    <t>https://him-auto.ru/pengogeneratory-i-penokomplekty/setochka-dlya-pennoj-nasadki-ls3-kitaj/</t>
  </si>
  <si>
    <t>2.0151.01</t>
  </si>
  <si>
    <t>Сеточка нержавеющая под форсунку для пистолета пеногенератора</t>
  </si>
  <si>
    <t>https://him-auto.ru/pengogeneratory-i-penokomplekty/setochka-nerzhaveyushchaya-pod-forsunku-dlya-pistoleta-penogeneratora/</t>
  </si>
  <si>
    <t>ZZ/20</t>
  </si>
  <si>
    <t>Сетчатый фильтр</t>
  </si>
  <si>
    <t>https://him-auto.ru/pengogeneratory-i-penokomplekty/setchatyj-filtr/</t>
  </si>
  <si>
    <t>M-00507</t>
  </si>
  <si>
    <t>Сетчатый фильтр для форсунки пеногенератора M-00507</t>
  </si>
  <si>
    <t>https://him-auto.ru/pengogeneratory-i-penokomplekty/setchatyj-filtr-dlya-forsunki-penogeneratora-m-00507/</t>
  </si>
  <si>
    <t>ВТ-25150231</t>
  </si>
  <si>
    <t>Соединение для пенной насадки LS3</t>
  </si>
  <si>
    <t>https://him-auto.ru/pengogeneratory-i-penokomplekty/soedinenie-dlya-pennoj-nasadki-ls3/</t>
  </si>
  <si>
    <t>M-25150531</t>
  </si>
  <si>
    <t>Соединение с бачком для пенной насадки LS3</t>
  </si>
  <si>
    <t>https://him-auto.ru/pengogeneratory-i-penokomplekty/soedinenie-s-bachkom-dlya-pennoj-nasadki-ls3/</t>
  </si>
  <si>
    <t>1014.0001.21</t>
  </si>
  <si>
    <t>Соединение трубки</t>
  </si>
  <si>
    <t>https://him-auto.ru/pengogeneratory-i-penokomplekty/soedinenie-trubki/</t>
  </si>
  <si>
    <t>1014.0001.17</t>
  </si>
  <si>
    <t>Соединительная трубка</t>
  </si>
  <si>
    <t>https://him-auto.ru/pengogeneratory-i-penokomplekty/soedinitelnaya-trubka/</t>
  </si>
  <si>
    <t>1014.0001.11</t>
  </si>
  <si>
    <t>https://him-auto.ru/pengogeneratory-i-penokomplekty/soedinitelnaya-trubka/?sku=159694</t>
  </si>
  <si>
    <t>CDR.7547</t>
  </si>
  <si>
    <t>Соединительный фитинг угловой</t>
  </si>
  <si>
    <t>https://him-auto.ru/pengogeneratory-i-penokomplekty/soedinitelnyj-fiting-uglovoj/</t>
  </si>
  <si>
    <t>13.0003.82</t>
  </si>
  <si>
    <t>Сопло пенное большое для распылительного пистолета пеногенератора</t>
  </si>
  <si>
    <t>https://him-auto.ru/pengogeneratory-i-penokomplekty/soplo-pennoe-bolshoe-dlya-raspylitelnogo-pistoleta-penogeneratora/</t>
  </si>
  <si>
    <t>15.0200.01</t>
  </si>
  <si>
    <t>Сопло пеногенерирующее TSC1-04 для распылительного пистолета пеногенератора</t>
  </si>
  <si>
    <t>https://him-auto.ru/pengogeneratory-i-penokomplekty/soplo-penogeneriruyushchee-tsc1-04-dlya-raspylitelnogo-pistoleta-penogeneratora/</t>
  </si>
  <si>
    <t>NOOFR0024</t>
  </si>
  <si>
    <t>Спреер 24л окрашеный</t>
  </si>
  <si>
    <t>https://him-auto.ru/pengogeneratory-i-penokomplekty/spreer-24l-okrashenyj/</t>
  </si>
  <si>
    <t>NОOFR0050</t>
  </si>
  <si>
    <t>Спреер 50л окрашеный</t>
  </si>
  <si>
    <t>https://him-auto.ru/pengogeneratory-i-penokomplekty/spreer-50l-okrashenyj/</t>
  </si>
  <si>
    <t>NDE/24</t>
  </si>
  <si>
    <t>Спреер TORNADO NDE/24</t>
  </si>
  <si>
    <t>https://him-auto.ru/pengogeneratory-i-penokomplekty/spreer-tornado-nde24/</t>
  </si>
  <si>
    <t>NDE/50</t>
  </si>
  <si>
    <t>Спреер TORNADO NDE/50</t>
  </si>
  <si>
    <t>https://him-auto.ru/pengogeneratory-i-penokomplekty/spreer-tornado-nde50/</t>
  </si>
  <si>
    <t>M-25150431</t>
  </si>
  <si>
    <t>Стержень пенной насадки LS3</t>
  </si>
  <si>
    <t>https://him-auto.ru/pengogeneratory-i-penokomplekty/sterzhen-pennoj-nasadki-ls3/</t>
  </si>
  <si>
    <t>1014.0001.12</t>
  </si>
  <si>
    <t>Стопорная гайка</t>
  </si>
  <si>
    <t>https://him-auto.ru/pengogeneratory-i-penokomplekty/stopornaya-gajka/</t>
  </si>
  <si>
    <t>1014.0001.30</t>
  </si>
  <si>
    <t>Стопорное кольцо колеса пеногенератора</t>
  </si>
  <si>
    <t>https://him-auto.ru/pengogeneratory-i-penokomplekty/stopornoe-kolco-kolesa-penogeneratora/</t>
  </si>
  <si>
    <t>Z034</t>
  </si>
  <si>
    <t>Тройник</t>
  </si>
  <si>
    <t>https://him-auto.ru/pengogeneratory-i-penokomplekty/trojnik/</t>
  </si>
  <si>
    <t>1014.0001.06</t>
  </si>
  <si>
    <t>Тройник 1/4 г.1/4 г. 1/4 ш., латунь</t>
  </si>
  <si>
    <t>https://him-auto.ru/pengogeneratory-i-penokomplekty/trojnik-14-g14-g-14-sh-latun/</t>
  </si>
  <si>
    <t>M-CDR.7538</t>
  </si>
  <si>
    <t>Тройник 1/4 гайка</t>
  </si>
  <si>
    <t>https://him-auto.ru/pengogeneratory-i-penokomplekty/trojnik-14-gajka/</t>
  </si>
  <si>
    <t>Z031</t>
  </si>
  <si>
    <t>Трубка всасывающая для пеногенератора 50 л</t>
  </si>
  <si>
    <t>https://him-auto.ru/pengogeneratory-i-penokomplekty/trubka-vsasyvayushchaya-dlya-penogeneratora-50-l/</t>
  </si>
  <si>
    <t>NOOSP000500</t>
  </si>
  <si>
    <t>Трубка подачи воздуха (Поз.19А)</t>
  </si>
  <si>
    <t>https://him-auto.ru/pengogeneratory-i-penokomplekty/trubka-podachi-vozduha-poz19a/</t>
  </si>
  <si>
    <t>NOOТТ000300</t>
  </si>
  <si>
    <t>Трубка подачи химии (Поз.15)</t>
  </si>
  <si>
    <t>https://him-auto.ru/pengogeneratory-i-penokomplekty/trubka-podachi-himii-poz15/</t>
  </si>
  <si>
    <t>Трубка подачи химии пеногенератора</t>
  </si>
  <si>
    <t>https://him-auto.ru/pengogeneratory-i-penokomplekty/trubka-podachi-himii-penogeneratora/</t>
  </si>
  <si>
    <t>1014.0001.20</t>
  </si>
  <si>
    <t>Трубка указания уровня</t>
  </si>
  <si>
    <t>https://him-auto.ru/pengogeneratory-i-penokomplekty/trubka-ukazaniya-urovnya/</t>
  </si>
  <si>
    <t>NOOPL001300</t>
  </si>
  <si>
    <t>Трубка указателя уровня 100л (Поз.18) NOOPL001200</t>
  </si>
  <si>
    <t>https://him-auto.ru/pengogeneratory-i-penokomplekty/trubka-ukazatelya-urovnya-100l-poz18-noopl001200/</t>
  </si>
  <si>
    <t>NOOPL001100</t>
  </si>
  <si>
    <t>Трубка указателя уровня 24л (Поз.18)</t>
  </si>
  <si>
    <t>https://him-auto.ru/pengogeneratory-i-penokomplekty/trubka-ukazatelya-urovnya-24l-poz18/</t>
  </si>
  <si>
    <t>NOOPL001200</t>
  </si>
  <si>
    <t>Трубка указателя уровня 50л, (Поз.18)</t>
  </si>
  <si>
    <t>https://him-auto.ru/pengogeneratory-i-penokomplekty/trubka-ukazatelya-urovnya-50l-poz18/</t>
  </si>
  <si>
    <t>Трубка указателя уровня пеногенератора 50 л</t>
  </si>
  <si>
    <t>https://him-auto.ru/pengogeneratory-i-penokomplekty/trubka-ukazatelya-urovnya-penogeneratora-50-l/</t>
  </si>
  <si>
    <t>Z050</t>
  </si>
  <si>
    <t>Трубка уровня пеногенератора 50 л</t>
  </si>
  <si>
    <t>https://him-auto.ru/pengogeneratory-i-penokomplekty/trubka-urovnya-penogeneratora-50-l/</t>
  </si>
  <si>
    <t>NOORU001300</t>
  </si>
  <si>
    <t>Уголок 1/8 г-г для пеногенератора</t>
  </si>
  <si>
    <t>https://him-auto.ru/pengogeneratory-i-penokomplekty/ugolok-18-g-g-dlya-penogeneratora/</t>
  </si>
  <si>
    <t>Уголок 1/8 гайка</t>
  </si>
  <si>
    <t>https://him-auto.ru/pengogeneratory-i-penokomplekty/ugolok-18-gajka/</t>
  </si>
  <si>
    <t>NOORU001000</t>
  </si>
  <si>
    <t>Уголок для пеногенератора</t>
  </si>
  <si>
    <t>https://him-auto.ru/pengogeneratory-i-penokomplekty/ugolok-dlya-penogeneratora/</t>
  </si>
  <si>
    <t>Z036</t>
  </si>
  <si>
    <t>Уголок крепления трубки уровня</t>
  </si>
  <si>
    <t>https://him-auto.ru/pengogeneratory-i-penokomplekty/ugolok-krepleniya-trubki-urovnya/</t>
  </si>
  <si>
    <t>21.0500.12</t>
  </si>
  <si>
    <t>Удлиненный эжектор для моющих средств регулируемый сопло 1,2; вход 3/8"ш- выход 3/8"ш. (нерж)</t>
  </si>
  <si>
    <t>https://him-auto.ru/pengogeneratory-i-penokomplekty/udlinennyj-ehzhektor-dlya-moyushchih-sredstv-reguliruemyj-soplo-12-vhod-38sh-vyhod-38sh-nerzh/</t>
  </si>
  <si>
    <t>Z150</t>
  </si>
  <si>
    <t>Уплотнительное кольцо для шланга</t>
  </si>
  <si>
    <t>https://him-auto.ru/pengogeneratory-i-penokomplekty/uplotnitelnoe-kolco-dlya-shlanga/</t>
  </si>
  <si>
    <t>1014.0001.18</t>
  </si>
  <si>
    <t>Уплотнительные кольца, резина</t>
  </si>
  <si>
    <t>https://him-auto.ru/pengogeneratory-i-penokomplekty/uplotnitelnye-kolca-rezina/</t>
  </si>
  <si>
    <t>NOOKO0010F</t>
  </si>
  <si>
    <t>Фитинг безрезьбовой для рукава пеногенератора ,без муфты, сталь</t>
  </si>
  <si>
    <t>https://him-auto.ru/pengogeneratory-i-penokomplekty/fiting-bezrezbovoj-dlya-rukava-penogeneratora-bez-mufty-stal/</t>
  </si>
  <si>
    <t>NOOKO001100</t>
  </si>
  <si>
    <t>Фитинг безрезьбовой для рукава пеногенератора без муфты, сталь</t>
  </si>
  <si>
    <t>21.0300.61</t>
  </si>
  <si>
    <t>Фитинг эжектора, вход 3/4ш, выход 1/2ш</t>
  </si>
  <si>
    <t>https://him-auto.ru/pengogeneratory-i-penokomplekty/fiting-ehzhektora-vhod-34sh-vyhod-12sh/</t>
  </si>
  <si>
    <t>M-00502</t>
  </si>
  <si>
    <t>Фонсунка красная (пластик) M-00502</t>
  </si>
  <si>
    <t>https://him-auto.ru/pengogeneratory-i-penokomplekty/fonsunka-krasnaya-plastik-m-00502/</t>
  </si>
  <si>
    <t>M-00506</t>
  </si>
  <si>
    <t>Форсунка 40° (латунь) M-00506</t>
  </si>
  <si>
    <t>https://him-auto.ru/pengogeneratory-i-penokomplekty/forsunka-40°-latun-m-00506/</t>
  </si>
  <si>
    <t>M-00503</t>
  </si>
  <si>
    <t>Форсунка 40° (нерж. сталь) M-00503</t>
  </si>
  <si>
    <t>https://him-auto.ru/pengogeneratory-i-penokomplekty/forsunka-40°-nerzh-stal-m-00503/</t>
  </si>
  <si>
    <t>М-00504</t>
  </si>
  <si>
    <t>Форсунка 55° (латунь) М-00504</t>
  </si>
  <si>
    <t>https://him-auto.ru/pengogeneratory-i-penokomplekty/forsunka-55°-latun-m-00504/</t>
  </si>
  <si>
    <t>M-00505</t>
  </si>
  <si>
    <t>Форсунка 55° (пластик) M-00505</t>
  </si>
  <si>
    <t>https://him-auto.ru/pengogeneratory-i-penokomplekty/forsunka-55°-plastik-m-00505/</t>
  </si>
  <si>
    <t>M-21022351</t>
  </si>
  <si>
    <t>Форсунка для пенной насадки LS3 1,25 мм</t>
  </si>
  <si>
    <t>https://him-auto.ru/pengogeneratory-i-penokomplekty/forsunka-dlya-pennoj-nasadki-ls3-125-mm/</t>
  </si>
  <si>
    <t>ВТ-21022651</t>
  </si>
  <si>
    <t>Форсунка для пенной насадки LS3 1,40 мм</t>
  </si>
  <si>
    <t>https://him-auto.ru/pengogeneratory-i-penokomplekty/forsunka-dlya-pennoj-nasadki-ls3-140-mm/</t>
  </si>
  <si>
    <t>R+M 2000754ХХ</t>
  </si>
  <si>
    <t>Форсунка для пенной насадки ST-75</t>
  </si>
  <si>
    <t>https://him-auto.ru/pengogeneratory-i-penokomplekty/forsunka-dlya-pennoj-nasadki-st-75/</t>
  </si>
  <si>
    <t>Форсунка пеногенератора FABBRI</t>
  </si>
  <si>
    <t>https://him-auto.ru/pengogeneratory-i-penokomplekty/forsunka-penogeneratora-fabbri/</t>
  </si>
  <si>
    <t>ZZ/01</t>
  </si>
  <si>
    <t>Форсунка пеногенератора PROCAR</t>
  </si>
  <si>
    <t>https://him-auto.ru/pengogeneratory-i-penokomplekty/forsunka-penogeneratora-procar/</t>
  </si>
  <si>
    <t>13.0003.65</t>
  </si>
  <si>
    <t>Форсункодержатель пистолета пеногенератора</t>
  </si>
  <si>
    <t>https://him-auto.ru/pengogeneratory-i-penokomplekty/forsunkoderzhatel-pistoleta-penogeneratora/</t>
  </si>
  <si>
    <t>1014.0001.07</t>
  </si>
  <si>
    <t>Шаровый кран 1/4 г. 1/4 ш.</t>
  </si>
  <si>
    <t>https://him-auto.ru/pengogeneratory-i-penokomplekty/sharovyj-kran-14-g-14-sh/</t>
  </si>
  <si>
    <t>PVC/10</t>
  </si>
  <si>
    <t>Шланг для пеногенератора 10 м</t>
  </si>
  <si>
    <t>https://him-auto.ru/pengogeneratory-i-penokomplekty/shlang-dlya-penogeneratora-10-m/</t>
  </si>
  <si>
    <t>M-PVC/10</t>
  </si>
  <si>
    <t>https://him-auto.ru/pengogeneratory-i-penokomplekty/shlang-dlya-penogeneratora-10-m/?sku=161527</t>
  </si>
  <si>
    <t>PVC/10-3138</t>
  </si>
  <si>
    <t>https://him-auto.ru/pengogeneratory-i-penokomplekty/shlang-dlya-penogeneratora-10-m/?sku=161528</t>
  </si>
  <si>
    <t>Шланг для пеногенератора 10 м. (ПВХ, металл)</t>
  </si>
  <si>
    <t>https://him-auto.ru/pengogeneratory-i-penokomplekty/shlang-dlya-penogeneratora-10-m-pvh-metall/</t>
  </si>
  <si>
    <t>M-PVC/15</t>
  </si>
  <si>
    <t>Шланг для пеногенератора 15 м. (ПВХ, металл)</t>
  </si>
  <si>
    <t>https://him-auto.ru/pengogeneratory-i-penokomplekty/shlang-dlya-penogeneratora-15-m-pvh-metall/</t>
  </si>
  <si>
    <t>M-PVC/20</t>
  </si>
  <si>
    <t>Шланг для пеногенератора 20 м. (ПВХ, металл)</t>
  </si>
  <si>
    <t>https://him-auto.ru/pengogeneratory-i-penokomplekty/shlang-dlya-penogeneratora-20-m-pvh-metall/</t>
  </si>
  <si>
    <t>M-PVC/50</t>
  </si>
  <si>
    <t>Шланг для пеногенератора, бухта 50 м. (ПВХ, металл) M-PVC/50</t>
  </si>
  <si>
    <t>https://him-auto.ru/pengogeneratory-i-penokomplekty/shlang-dlya-penogeneratora-buhta-50-m-pvh-metall-m-pvc50/</t>
  </si>
  <si>
    <t>Z048</t>
  </si>
  <si>
    <t>Шланг-коннектор</t>
  </si>
  <si>
    <t>https://him-auto.ru/pengogeneratory-i-penokomplekty/shlang-konnektor/</t>
  </si>
  <si>
    <t>21.0600.12</t>
  </si>
  <si>
    <t>Эжектор для моющих средств сопло 1,2 мм</t>
  </si>
  <si>
    <t>https://him-auto.ru/pengogeneratory-i-penokomplekty/ehzhektor-dlya-moyushchih-sredstv-soplo-12-mm/</t>
  </si>
  <si>
    <t>21.0600.14</t>
  </si>
  <si>
    <t>Эжектор для моющих средств сопло 1,4 мм латунь</t>
  </si>
  <si>
    <t>https://him-auto.ru/pengogeneratory-i-penokomplekty/ehzhektor-dlya-moyushchih-sredstv-soplo-14-mm-latun/</t>
  </si>
  <si>
    <t>21.0500.14</t>
  </si>
  <si>
    <t>Эжектор для моющих средств сопло 1,4 мм нерж.сталь</t>
  </si>
  <si>
    <t>https://him-auto.ru/pengogeneratory-i-penokomplekty/ehzhektor-dlya-moyushchih-sredstv-soplo-14-mm-nerzhstal/</t>
  </si>
  <si>
    <t>21.0600.18</t>
  </si>
  <si>
    <t>Эжектор для моющих средств сопло 1,8 мм</t>
  </si>
  <si>
    <t>https://him-auto.ru/pengogeneratory-i-penokomplekty/ehzhektor-dlya-moyushchih-sredstv-soplo-18-mm/</t>
  </si>
  <si>
    <t>21.0800.25</t>
  </si>
  <si>
    <t>Эжектор для щетки 1/4 г. 1/4 ш..нерж.</t>
  </si>
  <si>
    <t>https://him-auto.ru/pengogeneratory-i-penokomplekty/ehzhektor-dlya-shchetki-14-g-14-shnerzh/</t>
  </si>
  <si>
    <t>21.0018.21</t>
  </si>
  <si>
    <t>Эжектор нерегулируемый сопло 2,1; вход 3/8"ш-3/8"ш нерж. сталь</t>
  </si>
  <si>
    <t>https://him-auto.ru/pengogeneratory-i-penokomplekty/ehzhektor-nereguliruemyj-soplo-21-vhod-38sh-38sh-nerzh-stal/</t>
  </si>
  <si>
    <t>21.0175.21</t>
  </si>
  <si>
    <t>Эжектор регулируемый сопло 2,1; вход 3/8"ш-3/8"г.</t>
  </si>
  <si>
    <t>https://him-auto.ru/pengogeneratory-i-penokomplekty/ehzhektor-reguliruemyj-soplo-21-vhod-38sh-38g/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</si>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</sst>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im-auto.ru/" TargetMode="External"/><Relationship Id="rId_hyperlink_2" Type="http://schemas.openxmlformats.org/officeDocument/2006/relationships/hyperlink" Target="https://him-auto.ru/pengogeneratory-i-penokomplekty/y-trojnik-14-g-g-dlya-penogeneratora/" TargetMode="External"/><Relationship Id="rId_hyperlink_3" Type="http://schemas.openxmlformats.org/officeDocument/2006/relationships/hyperlink" Target="https://him-auto.ru/pengogeneratory-i-penokomplekty/y-trojnik-14-gajka/" TargetMode="External"/><Relationship Id="rId_hyperlink_4" Type="http://schemas.openxmlformats.org/officeDocument/2006/relationships/hyperlink" Target="https://him-auto.ru/pengogeneratory-i-penokomplekty/adapter-dlya-reduktora-penogeneratora-noopl00140000-rezba-112/" TargetMode="External"/><Relationship Id="rId_hyperlink_5" Type="http://schemas.openxmlformats.org/officeDocument/2006/relationships/hyperlink" Target="https://him-auto.ru/pengogeneratory-i-penokomplekty/adapter-14-sh/" TargetMode="External"/><Relationship Id="rId_hyperlink_6" Type="http://schemas.openxmlformats.org/officeDocument/2006/relationships/hyperlink" Target="https://him-auto.ru/pengogeneratory-i-penokomplekty/adapter-dlya-bosch/" TargetMode="External"/><Relationship Id="rId_hyperlink_7" Type="http://schemas.openxmlformats.org/officeDocument/2006/relationships/hyperlink" Target="https://him-auto.ru/pengogeneratory-i-penokomplekty/adapter-dlya-bosch-annovi-reverberi-byt-plast/" TargetMode="External"/><Relationship Id="rId_hyperlink_8" Type="http://schemas.openxmlformats.org/officeDocument/2006/relationships/hyperlink" Target="https://him-auto.ru/pengogeneratory-i-penokomplekty/adapter-dlya-comet-stihl-pro/" TargetMode="External"/><Relationship Id="rId_hyperlink_9" Type="http://schemas.openxmlformats.org/officeDocument/2006/relationships/hyperlink" Target="https://him-auto.ru/pengogeneratory-i-penokomplekty/adapter-dlya-karcher-latun/" TargetMode="External"/><Relationship Id="rId_hyperlink_10" Type="http://schemas.openxmlformats.org/officeDocument/2006/relationships/hyperlink" Target="https://him-auto.ru/pengogeneratory-i-penokomplekty/adapter-dlya-karcher-plastik/" TargetMode="External"/><Relationship Id="rId_hyperlink_11" Type="http://schemas.openxmlformats.org/officeDocument/2006/relationships/hyperlink" Target="https://him-auto.ru/pengogeneratory-i-penokomplekty/adapter-dlya-lavor/" TargetMode="External"/><Relationship Id="rId_hyperlink_12" Type="http://schemas.openxmlformats.org/officeDocument/2006/relationships/hyperlink" Target="https://him-auto.ru/pengogeneratory-i-penokomplekty/adapter-dlya-makita-interskol-blackdecker/" TargetMode="External"/><Relationship Id="rId_hyperlink_13" Type="http://schemas.openxmlformats.org/officeDocument/2006/relationships/hyperlink" Target="https://him-auto.ru/pengogeneratory-i-penokomplekty/adapter-dlya-nilfisk-stihl/" TargetMode="External"/><Relationship Id="rId_hyperlink_14" Type="http://schemas.openxmlformats.org/officeDocument/2006/relationships/hyperlink" Target="https://him-auto.ru/pengogeneratory-i-penokomplekty/adapter-dlya-yili/" TargetMode="External"/><Relationship Id="rId_hyperlink_15" Type="http://schemas.openxmlformats.org/officeDocument/2006/relationships/hyperlink" Target="https://him-auto.ru/pengogeneratory-i-penokomplekty/adapter-dlya-reduktora-fabbri/" TargetMode="External"/><Relationship Id="rId_hyperlink_16" Type="http://schemas.openxmlformats.org/officeDocument/2006/relationships/hyperlink" Target="https://him-auto.ru/pengogeneratory-i-penokomplekty/bachok-dlya-pennoj-nasadki/" TargetMode="External"/><Relationship Id="rId_hyperlink_17" Type="http://schemas.openxmlformats.org/officeDocument/2006/relationships/hyperlink" Target="https://him-auto.ru/pengogeneratory-i-penokomplekty/bolt-krepleniya-reduktora-penogeneratora/" TargetMode="External"/><Relationship Id="rId_hyperlink_18" Type="http://schemas.openxmlformats.org/officeDocument/2006/relationships/hyperlink" Target="https://him-auto.ru/pengogeneratory-i-penokomplekty/voronka/" TargetMode="External"/><Relationship Id="rId_hyperlink_19" Type="http://schemas.openxmlformats.org/officeDocument/2006/relationships/hyperlink" Target="https://him-auto.ru/pengogeneratory-i-penokomplekty/voronka-dlya-penogeneratora-tor-plastik/" TargetMode="External"/><Relationship Id="rId_hyperlink_20" Type="http://schemas.openxmlformats.org/officeDocument/2006/relationships/hyperlink" Target="https://him-auto.ru/pengogeneratory-i-penokomplekty/voronka-zalivnoj-gorloviny-procar/" TargetMode="External"/><Relationship Id="rId_hyperlink_21" Type="http://schemas.openxmlformats.org/officeDocument/2006/relationships/hyperlink" Target="https://him-auto.ru/pengogeneratory-i-penokomplekty/vyhodnoj-shtucer-dlya-penogeneratora/" TargetMode="External"/><Relationship Id="rId_hyperlink_22" Type="http://schemas.openxmlformats.org/officeDocument/2006/relationships/hyperlink" Target="https://him-auto.ru/pengogeneratory-i-penokomplekty/gajka-krepleniya-osnovaniya-procar/" TargetMode="External"/><Relationship Id="rId_hyperlink_23" Type="http://schemas.openxmlformats.org/officeDocument/2006/relationships/hyperlink" Target="https://him-auto.ru/pengogeneratory-i-penokomplekty/gajka-forsunki-penogeneratora/" TargetMode="External"/><Relationship Id="rId_hyperlink_24" Type="http://schemas.openxmlformats.org/officeDocument/2006/relationships/hyperlink" Target="https://him-auto.ru/pengogeneratory-i-penokomplekty/generator-holodnogo-tumana-raspylitel-36l-nerzh-stal-aisi304-stojka-do-25-m/" TargetMode="External"/><Relationship Id="rId_hyperlink_25" Type="http://schemas.openxmlformats.org/officeDocument/2006/relationships/hyperlink" Target="https://him-auto.ru/pengogeneratory-i-penokomplekty/golovnaya-chast-penogeneratora-sco25c-v-sbore/" TargetMode="External"/><Relationship Id="rId_hyperlink_26" Type="http://schemas.openxmlformats.org/officeDocument/2006/relationships/hyperlink" Target="https://him-auto.ru/pengogeneratory-i-penokomplekty/golovnaya-chast-penogeneratora-sco50c-v-sbore/" TargetMode="External"/><Relationship Id="rId_hyperlink_27" Type="http://schemas.openxmlformats.org/officeDocument/2006/relationships/hyperlink" Target="https://him-auto.ru/pengogeneratory-i-penokomplekty/golovnaya-chast-penogeneratora-v-sbore/" TargetMode="External"/><Relationship Id="rId_hyperlink_28" Type="http://schemas.openxmlformats.org/officeDocument/2006/relationships/hyperlink" Target="https://him-auto.ru/pengogeneratory-i-penokomplekty/golovnaya-chast-penogeneratora-v-sbore-m-c01/" TargetMode="External"/><Relationship Id="rId_hyperlink_29" Type="http://schemas.openxmlformats.org/officeDocument/2006/relationships/hyperlink" Target="https://him-auto.ru/pengogeneratory-i-penokomplekty/gorlovina/" TargetMode="External"/><Relationship Id="rId_hyperlink_30" Type="http://schemas.openxmlformats.org/officeDocument/2006/relationships/hyperlink" Target="https://him-auto.ru/pengogeneratory-i-penokomplekty/dvojnoj-stvol-s-ls12-18mm-chernyj-vhod14-sh/" TargetMode="External"/><Relationship Id="rId_hyperlink_31" Type="http://schemas.openxmlformats.org/officeDocument/2006/relationships/hyperlink" Target="https://him-auto.ru/pengogeneratory-i-penokomplekty/dvuhpozicionnaya-trubka-s-pennoj-nasadkoj-ls12/" TargetMode="External"/><Relationship Id="rId_hyperlink_32" Type="http://schemas.openxmlformats.org/officeDocument/2006/relationships/hyperlink" Target="https://him-auto.ru/pengogeneratory-i-penokomplekty/dvuhpozicionnoe-soplo-s-ehzhektorom-18-mm/" TargetMode="External"/><Relationship Id="rId_hyperlink_33" Type="http://schemas.openxmlformats.org/officeDocument/2006/relationships/hyperlink" Target="https://him-auto.ru/pengogeneratory-i-penokomplekty/derzhatel-pistoleta-penogeneratora/" TargetMode="External"/><Relationship Id="rId_hyperlink_34" Type="http://schemas.openxmlformats.org/officeDocument/2006/relationships/hyperlink" Target="https://him-auto.ru/pengogeneratory-i-penokomplekty/deflektor-dlya-pennoj-nasadki-ls3/" TargetMode="External"/><Relationship Id="rId_hyperlink_35" Type="http://schemas.openxmlformats.org/officeDocument/2006/relationships/hyperlink" Target="https://him-auto.ru/pengogeneratory-i-penokomplekty/zaglushka-kolesa-penogeneratora/" TargetMode="External"/><Relationship Id="rId_hyperlink_36" Type="http://schemas.openxmlformats.org/officeDocument/2006/relationships/hyperlink" Target="https://him-auto.ru/pengogeneratory-i-penokomplekty/zalivnaya-gorlovina/" TargetMode="External"/><Relationship Id="rId_hyperlink_37" Type="http://schemas.openxmlformats.org/officeDocument/2006/relationships/hyperlink" Target="https://him-auto.ru/pengogeneratory-i-penokomplekty/zalivnaya-gorlovina-penogeneratora/" TargetMode="External"/><Relationship Id="rId_hyperlink_38" Type="http://schemas.openxmlformats.org/officeDocument/2006/relationships/hyperlink" Target="https://him-auto.ru/pengogeneratory-i-penokomplekty/zalivnaya-gorlovina-penogeneratora-s-uplotnitelnym-kolcom/" TargetMode="External"/><Relationship Id="rId_hyperlink_39" Type="http://schemas.openxmlformats.org/officeDocument/2006/relationships/hyperlink" Target="https://him-auto.ru/pengogeneratory-i-penokomplekty/inzhektor-st-160-dlya-naneseniya-himii-i-peny/" TargetMode="External"/><Relationship Id="rId_hyperlink_40" Type="http://schemas.openxmlformats.org/officeDocument/2006/relationships/hyperlink" Target="https://him-auto.ru/pengogeneratory-i-penokomplekty/inzhektor-st-160-dlya-naneseniya-himii-i-peny/?sku=161315" TargetMode="External"/><Relationship Id="rId_hyperlink_41" Type="http://schemas.openxmlformats.org/officeDocument/2006/relationships/hyperlink" Target="https://him-auto.ru/pengogeneratory-i-penokomplekty/inzhektor-st-167-s-doziruyushchim-ventelem/" TargetMode="External"/><Relationship Id="rId_hyperlink_42" Type="http://schemas.openxmlformats.org/officeDocument/2006/relationships/hyperlink" Target="https://him-auto.ru/pengogeneratory-i-penokomplekty/klapan-sbrosa-vozduha/" TargetMode="External"/><Relationship Id="rId_hyperlink_43" Type="http://schemas.openxmlformats.org/officeDocument/2006/relationships/hyperlink" Target="https://him-auto.ru/pengogeneratory-i-penokomplekty/klapan-sbrosa-vozduha-18sh-dlya-penogeneratora/" TargetMode="External"/><Relationship Id="rId_hyperlink_44" Type="http://schemas.openxmlformats.org/officeDocument/2006/relationships/hyperlink" Target="https://him-auto.ru/pengogeneratory-i-penokomplekty/klapan-sbrosa-vozduha-fabbri/" TargetMode="External"/><Relationship Id="rId_hyperlink_45" Type="http://schemas.openxmlformats.org/officeDocument/2006/relationships/hyperlink" Target="https://him-auto.ru/pengogeneratory-i-penokomplekty/klapan-sliva/" TargetMode="External"/><Relationship Id="rId_hyperlink_46" Type="http://schemas.openxmlformats.org/officeDocument/2006/relationships/hyperlink" Target="https://him-auto.ru/pengogeneratory-i-penokomplekty/koleso-dlya-penogeneratora-24l/" TargetMode="External"/><Relationship Id="rId_hyperlink_47" Type="http://schemas.openxmlformats.org/officeDocument/2006/relationships/hyperlink" Target="https://him-auto.ru/pengogeneratory-i-penokomplekty/koleso-dlya-penogeneratora-24l-s-krepezhom/" TargetMode="External"/><Relationship Id="rId_hyperlink_48" Type="http://schemas.openxmlformats.org/officeDocument/2006/relationships/hyperlink" Target="https://him-auto.ru/pengogeneratory-i-penokomplekty/koleso-dlya-penogeneratora-50l/" TargetMode="External"/><Relationship Id="rId_hyperlink_49" Type="http://schemas.openxmlformats.org/officeDocument/2006/relationships/hyperlink" Target="https://him-auto.ru/pengogeneratory-i-penokomplekty/koleso-dlya-penogeneratora-50l-s-krepezhom/" TargetMode="External"/><Relationship Id="rId_hyperlink_50" Type="http://schemas.openxmlformats.org/officeDocument/2006/relationships/hyperlink" Target="https://him-auto.ru/pengogeneratory-i-penokomplekty/koleso-penogeneratora-100l/" TargetMode="External"/><Relationship Id="rId_hyperlink_51" Type="http://schemas.openxmlformats.org/officeDocument/2006/relationships/hyperlink" Target="https://him-auto.ru/pengogeneratory-i-penokomplekty/koleso-penogeneratora-50-l/" TargetMode="External"/><Relationship Id="rId_hyperlink_52" Type="http://schemas.openxmlformats.org/officeDocument/2006/relationships/hyperlink" Target="https://him-auto.ru/pengogeneratory-i-penokomplekty/koleso-penogeneratora-plastik/" TargetMode="External"/><Relationship Id="rId_hyperlink_53" Type="http://schemas.openxmlformats.org/officeDocument/2006/relationships/hyperlink" Target="https://him-auto.ru/pengogeneratory-i-penokomplekty/komplekt-s-ls-3-perehodniki-kw-dlya-professionalnogo-pistoleta-karcher/" TargetMode="External"/><Relationship Id="rId_hyperlink_54" Type="http://schemas.openxmlformats.org/officeDocument/2006/relationships/hyperlink" Target="https://him-auto.ru/pengogeneratory-i-penokomplekty/komplekt-s-ls-3-perehodniki-kwrm-dlya-professionalnogo-pistoleta-karcher/" TargetMode="External"/><Relationship Id="rId_hyperlink_55" Type="http://schemas.openxmlformats.org/officeDocument/2006/relationships/hyperlink" Target="https://him-auto.ru/pengogeneratory-i-penokomplekty/komplekt-s-ls-3-perehodniki-dlya-professionalnogo-pistoleta-karcher-c-ars220/" TargetMode="External"/><Relationship Id="rId_hyperlink_56" Type="http://schemas.openxmlformats.org/officeDocument/2006/relationships/hyperlink" Target="https://him-auto.ru/pengogeneratory-i-penokomplekty/komplekt-s-ls-3-perehodniki-dlya-professionalnogo-pistoleta-portotechica-kranzle-comet-delvir/" TargetMode="External"/><Relationship Id="rId_hyperlink_57" Type="http://schemas.openxmlformats.org/officeDocument/2006/relationships/hyperlink" Target="https://him-auto.ru/pengogeneratory-i-penokomplekty/komplekt-s-ls-3-kw-perehodniki-dlya-professionalnogo-pistoleta-portotechicakranzlecometdelvir/" TargetMode="External"/><Relationship Id="rId_hyperlink_58" Type="http://schemas.openxmlformats.org/officeDocument/2006/relationships/hyperlink" Target="https://him-auto.ru/pengogeneratory-i-penokomplekty/konnektor-dlya-pennoj-nasadki-ls3/" TargetMode="External"/><Relationship Id="rId_hyperlink_59" Type="http://schemas.openxmlformats.org/officeDocument/2006/relationships/hyperlink" Target="https://him-auto.ru/pengogeneratory-i-penokomplekty/korpus-deflektora-dlya-pennoj-nasadki-ls3/" TargetMode="External"/><Relationship Id="rId_hyperlink_60" Type="http://schemas.openxmlformats.org/officeDocument/2006/relationships/hyperlink" Target="https://him-auto.ru/pengogeneratory-i-penokomplekty/korpus-ehzhektora-dlya-pennoj-nasadki-ls3/" TargetMode="External"/><Relationship Id="rId_hyperlink_61" Type="http://schemas.openxmlformats.org/officeDocument/2006/relationships/hyperlink" Target="https://him-auto.ru/pengogeneratory-i-penokomplekty/kran-penoobrazovaniya/" TargetMode="External"/><Relationship Id="rId_hyperlink_62" Type="http://schemas.openxmlformats.org/officeDocument/2006/relationships/hyperlink" Target="https://him-auto.ru/pengogeneratory-i-penokomplekty/kran-regulirovki/" TargetMode="External"/><Relationship Id="rId_hyperlink_63" Type="http://schemas.openxmlformats.org/officeDocument/2006/relationships/hyperlink" Target="https://him-auto.ru/pengogeneratory-i-penokomplekty/kran-regulirovki-vozduha-dlya-penogeneratora-novogo-obr18-sh-14-sh/" TargetMode="External"/><Relationship Id="rId_hyperlink_64" Type="http://schemas.openxmlformats.org/officeDocument/2006/relationships/hyperlink" Target="https://him-auto.ru/pengogeneratory-i-penokomplekty/kran-regulirovki-podachi-vozduha/" TargetMode="External"/><Relationship Id="rId_hyperlink_65" Type="http://schemas.openxmlformats.org/officeDocument/2006/relationships/hyperlink" Target="https://him-auto.ru/pengogeneratory-i-penokomplekty/kran-regulirovki-himii/" TargetMode="External"/><Relationship Id="rId_hyperlink_66" Type="http://schemas.openxmlformats.org/officeDocument/2006/relationships/hyperlink" Target="https://him-auto.ru/pengogeneratory-i-penokomplekty/kran-regulirovki-himii-analog/" TargetMode="External"/><Relationship Id="rId_hyperlink_67" Type="http://schemas.openxmlformats.org/officeDocument/2006/relationships/hyperlink" Target="https://him-auto.ru/pengogeneratory-i-penokomplekty/kran-regulirovki-himii-14-sh-sh-dlya-penogeneratora/" TargetMode="External"/><Relationship Id="rId_hyperlink_68" Type="http://schemas.openxmlformats.org/officeDocument/2006/relationships/hyperlink" Target="https://him-auto.ru/pengogeneratory-i-penokomplekty/kran-sharovoj-poz-11-14-g-sh/" TargetMode="External"/><Relationship Id="rId_hyperlink_69" Type="http://schemas.openxmlformats.org/officeDocument/2006/relationships/hyperlink" Target="https://him-auto.ru/pengogeneratory-i-penokomplekty/kran-sharovoj-14-g-sh/" TargetMode="External"/><Relationship Id="rId_hyperlink_70" Type="http://schemas.openxmlformats.org/officeDocument/2006/relationships/hyperlink" Target="https://him-auto.ru/pengogeneratory-i-penokomplekty/kran-sharovoj-18-g-sh/" TargetMode="External"/><Relationship Id="rId_hyperlink_71" Type="http://schemas.openxmlformats.org/officeDocument/2006/relationships/hyperlink" Target="https://him-auto.ru/pengogeneratory-i-penokomplekty/kran-sharovoj-dlya-penogeneratora-18-g-sh/" TargetMode="External"/><Relationship Id="rId_hyperlink_72" Type="http://schemas.openxmlformats.org/officeDocument/2006/relationships/hyperlink" Target="https://him-auto.ru/pengogeneratory-i-penokomplekty/kran-sharovyj-penogeneratora/" TargetMode="External"/><Relationship Id="rId_hyperlink_73" Type="http://schemas.openxmlformats.org/officeDocument/2006/relationships/hyperlink" Target="https://him-auto.ru/pengogeneratory-i-penokomplekty/krepezh-kolesa-penogeneratora-24l/" TargetMode="External"/><Relationship Id="rId_hyperlink_74" Type="http://schemas.openxmlformats.org/officeDocument/2006/relationships/hyperlink" Target="https://him-auto.ru/pengogeneratory-i-penokomplekty/krepezh-kolesa-penogeneratora-50-100l/" TargetMode="External"/><Relationship Id="rId_hyperlink_75" Type="http://schemas.openxmlformats.org/officeDocument/2006/relationships/hyperlink" Target="https://him-auto.ru/pengogeneratory-i-penokomplekty/krestovina-18-fabbri/" TargetMode="External"/><Relationship Id="rId_hyperlink_76" Type="http://schemas.openxmlformats.org/officeDocument/2006/relationships/hyperlink" Target="https://him-auto.ru/pengogeneratory-i-penokomplekty/krestovina-18-dlya-penogeneratora/" TargetMode="External"/><Relationship Id="rId_hyperlink_77" Type="http://schemas.openxmlformats.org/officeDocument/2006/relationships/hyperlink" Target="https://him-auto.ru/pengogeneratory-i-penokomplekty/krestovina-procar/" TargetMode="External"/><Relationship Id="rId_hyperlink_78" Type="http://schemas.openxmlformats.org/officeDocument/2006/relationships/hyperlink" Target="https://him-auto.ru/pengogeneratory-i-penokomplekty/kryshka-zalivnoj-gorloviny/" TargetMode="External"/><Relationship Id="rId_hyperlink_79" Type="http://schemas.openxmlformats.org/officeDocument/2006/relationships/hyperlink" Target="https://him-auto.ru/pengogeneratory-i-penokomplekty/kryshka-zalivnoj-gorloviny-penogeneratora-plastikovaya/" TargetMode="External"/><Relationship Id="rId_hyperlink_80" Type="http://schemas.openxmlformats.org/officeDocument/2006/relationships/hyperlink" Target="https://him-auto.ru/pengogeneratory-i-penokomplekty/kryshka-zalivnoj-gorloviny-penogeneratora-metallicheskaya/" TargetMode="External"/><Relationship Id="rId_hyperlink_81" Type="http://schemas.openxmlformats.org/officeDocument/2006/relationships/hyperlink" Target="https://him-auto.ru/pengogeneratory-i-penokomplekty/kryshka-zalivnoj-gorloviny-stal/" TargetMode="External"/><Relationship Id="rId_hyperlink_82" Type="http://schemas.openxmlformats.org/officeDocument/2006/relationships/hyperlink" Target="https://him-auto.ru/pengogeneratory-i-penokomplekty/kryshka-penogeneratora/" TargetMode="External"/><Relationship Id="rId_hyperlink_83" Type="http://schemas.openxmlformats.org/officeDocument/2006/relationships/hyperlink" Target="https://him-auto.ru/pengogeneratory-i-penokomplekty/kryshka-penogeneratora-cdr7530/" TargetMode="External"/><Relationship Id="rId_hyperlink_84" Type="http://schemas.openxmlformats.org/officeDocument/2006/relationships/hyperlink" Target="https://him-auto.ru/pengogeneratory-i-penokomplekty/kurok-pistoleta-penogeneratora/" TargetMode="External"/><Relationship Id="rId_hyperlink_85" Type="http://schemas.openxmlformats.org/officeDocument/2006/relationships/hyperlink" Target="https://him-auto.ru/pengogeneratory-i-penokomplekty/kurok-pistoleta-penogeneratora-vhod-12-g/" TargetMode="External"/><Relationship Id="rId_hyperlink_86" Type="http://schemas.openxmlformats.org/officeDocument/2006/relationships/hyperlink" Target="https://him-auto.ru/pengogeneratory-i-penokomplekty/manometr/" TargetMode="External"/><Relationship Id="rId_hyperlink_87" Type="http://schemas.openxmlformats.org/officeDocument/2006/relationships/hyperlink" Target="https://him-auto.ru/pengogeneratory-i-penokomplekty/manometr-18-shtucer-vhod-szadi/" TargetMode="External"/><Relationship Id="rId_hyperlink_88" Type="http://schemas.openxmlformats.org/officeDocument/2006/relationships/hyperlink" Target="https://him-auto.ru/pengogeneratory-i-penokomplekty/manometr-d63-0-12-bar/" TargetMode="External"/><Relationship Id="rId_hyperlink_89" Type="http://schemas.openxmlformats.org/officeDocument/2006/relationships/hyperlink" Target="https://him-auto.ru/pengogeneratory-i-penokomplekty/manometr-procar/" TargetMode="External"/><Relationship Id="rId_hyperlink_90" Type="http://schemas.openxmlformats.org/officeDocument/2006/relationships/hyperlink" Target="https://him-auto.ru/pengogeneratory-i-penokomplekty/manometr-dlya-penogeneratora-18sh-vhod-szadi/" TargetMode="External"/><Relationship Id="rId_hyperlink_91" Type="http://schemas.openxmlformats.org/officeDocument/2006/relationships/hyperlink" Target="https://him-auto.ru/pengogeneratory-i-penokomplekty/manometr-dlya-penogeneratora-tor-plastik-metall-m-cdr7536/" TargetMode="External"/><Relationship Id="rId_hyperlink_92" Type="http://schemas.openxmlformats.org/officeDocument/2006/relationships/hyperlink" Target="https://him-auto.ru/pengogeneratory-i-penokomplekty/nabor-dlya-peny-easywash-365/" TargetMode="External"/><Relationship Id="rId_hyperlink_93" Type="http://schemas.openxmlformats.org/officeDocument/2006/relationships/hyperlink" Target="https://him-auto.ru/pengogeneratory-i-penokomplekty/nabor-dlya-peny-ls12/" TargetMode="External"/><Relationship Id="rId_hyperlink_94" Type="http://schemas.openxmlformats.org/officeDocument/2006/relationships/hyperlink" Target="https://him-auto.ru/pengogeneratory-i-penokomplekty/nasadka-dlya-peny-st-75/" TargetMode="External"/><Relationship Id="rId_hyperlink_95" Type="http://schemas.openxmlformats.org/officeDocument/2006/relationships/hyperlink" Target="https://him-auto.ru/pengogeneratory-i-penokomplekty/nasadka-dlya-peny-st-75-kitaj/" TargetMode="External"/><Relationship Id="rId_hyperlink_96" Type="http://schemas.openxmlformats.org/officeDocument/2006/relationships/hyperlink" Target="https://him-auto.ru/pengogeneratory-i-penokomplekty/osnovanie-penogeneratora-procar/" TargetMode="External"/><Relationship Id="rId_hyperlink_97" Type="http://schemas.openxmlformats.org/officeDocument/2006/relationships/hyperlink" Target="https://him-auto.ru/pengogeneratory-i-penokomplekty/pennaya-nasadka-ls-1-nizkogo-davleniya-s-pistoletom/" TargetMode="External"/><Relationship Id="rId_hyperlink_98" Type="http://schemas.openxmlformats.org/officeDocument/2006/relationships/hyperlink" Target="https://him-auto.ru/pengogeneratory-i-penokomplekty/pennaya-nasadka-ls1/" TargetMode="External"/><Relationship Id="rId_hyperlink_99" Type="http://schemas.openxmlformats.org/officeDocument/2006/relationships/hyperlink" Target="https://him-auto.ru/pengogeneratory-i-penokomplekty/pennaya-nasadka-ls10/" TargetMode="External"/><Relationship Id="rId_hyperlink_100" Type="http://schemas.openxmlformats.org/officeDocument/2006/relationships/hyperlink" Target="https://him-auto.ru/pengogeneratory-i-penokomplekty/pennaya-nasadka-ls12-s-naruzhnym-ehzhektorom-krasnyj/" TargetMode="External"/><Relationship Id="rId_hyperlink_101" Type="http://schemas.openxmlformats.org/officeDocument/2006/relationships/hyperlink" Target="https://him-auto.ru/pengogeneratory-i-penokomplekty/pennaya-nasadka-ls12-s-naruzhnym-ehzhektorom-sinij/" TargetMode="External"/><Relationship Id="rId_hyperlink_102" Type="http://schemas.openxmlformats.org/officeDocument/2006/relationships/hyperlink" Target="https://him-auto.ru/pengogeneratory-i-penokomplekty/pennaya-nasadka-ls12-s-naruzhnym-ehzhektorom-chernyj/" TargetMode="External"/><Relationship Id="rId_hyperlink_103" Type="http://schemas.openxmlformats.org/officeDocument/2006/relationships/hyperlink" Target="https://him-auto.ru/pengogeneratory-i-penokomplekty/pennaya-nasadka-ls12-so-vstroennym-ehzhektorom/" TargetMode="External"/><Relationship Id="rId_hyperlink_104" Type="http://schemas.openxmlformats.org/officeDocument/2006/relationships/hyperlink" Target="https://him-auto.ru/pengogeneratory-i-penokomplekty/pennaya-nasadka-ls3-18-mm-s-vneshnim-ehzhektorom/" TargetMode="External"/><Relationship Id="rId_hyperlink_105" Type="http://schemas.openxmlformats.org/officeDocument/2006/relationships/hyperlink" Target="https://him-auto.ru/pengogeneratory-i-penokomplekty/pennaya-nasadka-ls3-dlya-prof-karcher/" TargetMode="External"/><Relationship Id="rId_hyperlink_106" Type="http://schemas.openxmlformats.org/officeDocument/2006/relationships/hyperlink" Target="https://him-auto.ru/pengogeneratory-i-penokomplekty/pennaya-nasadka-ls3-s-nippelem-ars-220/" TargetMode="External"/><Relationship Id="rId_hyperlink_107" Type="http://schemas.openxmlformats.org/officeDocument/2006/relationships/hyperlink" Target="https://him-auto.ru/pengogeneratory-i-penokomplekty/pennaya-nasadka-ls3-s-nippelem-kw/" TargetMode="External"/><Relationship Id="rId_hyperlink_108" Type="http://schemas.openxmlformats.org/officeDocument/2006/relationships/hyperlink" Target="https://him-auto.ru/pengogeneratory-i-penokomplekty/pennaya-nasadka-analog-ls3/" TargetMode="External"/><Relationship Id="rId_hyperlink_109" Type="http://schemas.openxmlformats.org/officeDocument/2006/relationships/hyperlink" Target="https://him-auto.ru/pengogeneratory-i-penokomplekty/pennaya-nasadka-analog-ls3-dlya-bosch/" TargetMode="External"/><Relationship Id="rId_hyperlink_110" Type="http://schemas.openxmlformats.org/officeDocument/2006/relationships/hyperlink" Target="https://him-auto.ru/pengogeneratory-i-penokomplekty/pennaya-nasadka-analog-ls3-dlya-hutter/" TargetMode="External"/><Relationship Id="rId_hyperlink_111" Type="http://schemas.openxmlformats.org/officeDocument/2006/relationships/hyperlink" Target="https://him-auto.ru/pengogeneratory-i-penokomplekty/pennaya-nasadka-analog-ls3-dlya-karcher/" TargetMode="External"/><Relationship Id="rId_hyperlink_112" Type="http://schemas.openxmlformats.org/officeDocument/2006/relationships/hyperlink" Target="https://him-auto.ru/pengogeneratory-i-penokomplekty/pennaya-nasadka-analog-ls3-dlya-karcher-s-latunnym-hvostovikom/" TargetMode="External"/><Relationship Id="rId_hyperlink_113" Type="http://schemas.openxmlformats.org/officeDocument/2006/relationships/hyperlink" Target="https://him-auto.ru/pengogeneratory-i-penokomplekty/pennaya-nasadka-analog-ls3-dlya-nilfisk/" TargetMode="External"/><Relationship Id="rId_hyperlink_114" Type="http://schemas.openxmlformats.org/officeDocument/2006/relationships/hyperlink" Target="https://him-auto.ru/pengogeneratory-i-penokomplekty/pennaya-nasadka-analog-ls3-dlya-stihl/" TargetMode="External"/><Relationship Id="rId_hyperlink_115" Type="http://schemas.openxmlformats.org/officeDocument/2006/relationships/hyperlink" Target="https://him-auto.ru/pengogeneratory-i-penokomplekty/pennaya-nasadka-analog-dlya-ls3-portotecnica/" TargetMode="External"/><Relationship Id="rId_hyperlink_116" Type="http://schemas.openxmlformats.org/officeDocument/2006/relationships/hyperlink" Target="https://him-auto.ru/pengogeneratory-i-penokomplekty/pennaya-nasadka-original-ls3/" TargetMode="External"/><Relationship Id="rId_hyperlink_117" Type="http://schemas.openxmlformats.org/officeDocument/2006/relationships/hyperlink" Target="https://him-auto.ru/pengogeneratory-i-penokomplekty/penogenerator-100l-nerzh-stal-so-shlangom-8-m-i-pistoletom-600-mm/" TargetMode="External"/><Relationship Id="rId_hyperlink_118" Type="http://schemas.openxmlformats.org/officeDocument/2006/relationships/hyperlink" Target="https://him-auto.ru/pengogeneratory-i-penokomplekty/penogenerator-100l-nerzhaveyushchaya-stal-bez-pistoleta/" TargetMode="External"/><Relationship Id="rId_hyperlink_119" Type="http://schemas.openxmlformats.org/officeDocument/2006/relationships/hyperlink" Target="https://him-auto.ru/pengogeneratory-i-penokomplekty/penogenerator-100l-okrashennyj-bez-pistoleta/" TargetMode="External"/><Relationship Id="rId_hyperlink_120" Type="http://schemas.openxmlformats.org/officeDocument/2006/relationships/hyperlink" Target="https://him-auto.ru/pengogeneratory-i-penokomplekty/penogenerator-100l-okrashenyj-so-shlangom-8-m-i-pistoletom-600-mm/" TargetMode="External"/><Relationship Id="rId_hyperlink_121" Type="http://schemas.openxmlformats.org/officeDocument/2006/relationships/hyperlink" Target="https://him-auto.ru/pengogeneratory-i-penokomplekty/penogenerator-110l-plastik-so-shlangom-sharovym-kranom-i-kopem/" TargetMode="External"/><Relationship Id="rId_hyperlink_122" Type="http://schemas.openxmlformats.org/officeDocument/2006/relationships/hyperlink" Target="https://him-auto.ru/pengogeneratory-i-penokomplekty/penogenerator-24l-nerzh-stal-aisi304-bez-pistoleta-i-shlanga/" TargetMode="External"/><Relationship Id="rId_hyperlink_123" Type="http://schemas.openxmlformats.org/officeDocument/2006/relationships/hyperlink" Target="https://him-auto.ru/pengogeneratory-i-penokomplekty/penogenerator-24l-nerzh-stal-aisi304-s-pistoletom-i-shlangom/" TargetMode="External"/><Relationship Id="rId_hyperlink_124" Type="http://schemas.openxmlformats.org/officeDocument/2006/relationships/hyperlink" Target="https://him-auto.ru/pengogeneratory-i-penokomplekty/penogenerator-24l-nerzh-stal-so-shlangom-8-m-i-pistoletom-600-mm/" TargetMode="External"/><Relationship Id="rId_hyperlink_125" Type="http://schemas.openxmlformats.org/officeDocument/2006/relationships/hyperlink" Target="https://him-auto.ru/pengogeneratory-i-penokomplekty/penogenerator-24l-nerzhaveyushchaya-stal-bez-pistoleta/" TargetMode="External"/><Relationship Id="rId_hyperlink_126" Type="http://schemas.openxmlformats.org/officeDocument/2006/relationships/hyperlink" Target="https://him-auto.ru/pengogeneratory-i-penokomplekty/penogenerator-24l-okrashenyj-bez-pistoleta/" TargetMode="External"/><Relationship Id="rId_hyperlink_127" Type="http://schemas.openxmlformats.org/officeDocument/2006/relationships/hyperlink" Target="https://him-auto.ru/pengogeneratory-i-penokomplekty/penogenerator-24l-okrashenyj-so-shlangom-8-m-i-pistoletom-600-mm/" TargetMode="External"/><Relationship Id="rId_hyperlink_128" Type="http://schemas.openxmlformats.org/officeDocument/2006/relationships/hyperlink" Target="https://him-auto.ru/pengogeneratory-i-penokomplekty/penogenerator-25l-okrashenyj-so-shlangom-6-m-i-pistoletom-600-mm/" TargetMode="External"/><Relationship Id="rId_hyperlink_129" Type="http://schemas.openxmlformats.org/officeDocument/2006/relationships/hyperlink" Target="https://him-auto.ru/pengogeneratory-i-penokomplekty/penogenerator-25l-okrashenyj-so-shlangom-6-m-i-pistoletom-600-mm/?sku=159666" TargetMode="External"/><Relationship Id="rId_hyperlink_130" Type="http://schemas.openxmlformats.org/officeDocument/2006/relationships/hyperlink" Target="https://him-auto.ru/pengogeneratory-i-penokomplekty/penogenerator-40l-nerzh-stal-aisi304-s-vstroennym-kompressorom-230-v-na-telezhke/" TargetMode="External"/><Relationship Id="rId_hyperlink_131" Type="http://schemas.openxmlformats.org/officeDocument/2006/relationships/hyperlink" Target="https://him-auto.ru/pengogeneratory-i-penokomplekty/penogenerator-40l-nerzh-stal-aisi304-s-pistoletom-i-shlangom/" TargetMode="External"/><Relationship Id="rId_hyperlink_132" Type="http://schemas.openxmlformats.org/officeDocument/2006/relationships/hyperlink" Target="https://him-auto.ru/pengogeneratory-i-penokomplekty/penogenerator-50l-nerzh-stal-so-shlangom-8-m-i-pistoletom-600-mm/" TargetMode="External"/><Relationship Id="rId_hyperlink_133" Type="http://schemas.openxmlformats.org/officeDocument/2006/relationships/hyperlink" Target="https://him-auto.ru/pengogeneratory-i-penokomplekty/penogenerator-50l-nerzhaveyushchaya-stal-bez-pistoleta/" TargetMode="External"/><Relationship Id="rId_hyperlink_134" Type="http://schemas.openxmlformats.org/officeDocument/2006/relationships/hyperlink" Target="https://him-auto.ru/pengogeneratory-i-penokomplekty/penogenerator-50l-okrashennyj-krasnyj-bez-pistoleta/" TargetMode="External"/><Relationship Id="rId_hyperlink_135" Type="http://schemas.openxmlformats.org/officeDocument/2006/relationships/hyperlink" Target="https://him-auto.ru/pengogeneratory-i-penokomplekty/penogenerator-50l-okrashennyj-bez-pistoleta-i-shlanga-rus-analog-procar/" TargetMode="External"/><Relationship Id="rId_hyperlink_136" Type="http://schemas.openxmlformats.org/officeDocument/2006/relationships/hyperlink" Target="https://him-auto.ru/pengogeneratory-i-penokomplekty/penogenerator-50l-okrashenyj-so-shlangom-6-m-i-pistoletom-600-mm/" TargetMode="External"/><Relationship Id="rId_hyperlink_137" Type="http://schemas.openxmlformats.org/officeDocument/2006/relationships/hyperlink" Target="https://him-auto.ru/pengogeneratory-i-penokomplekty/penogenerator-50l-okrashenyj-so-shlangom-8-m-i-pistoletom-600-mm/" TargetMode="External"/><Relationship Id="rId_hyperlink_138" Type="http://schemas.openxmlformats.org/officeDocument/2006/relationships/hyperlink" Target="https://him-auto.ru/pengogeneratory-i-penokomplekty/penogenerator-55l-plastik-so-shlangom-sharovym-kranom-i-kopem/" TargetMode="External"/><Relationship Id="rId_hyperlink_139" Type="http://schemas.openxmlformats.org/officeDocument/2006/relationships/hyperlink" Target="https://him-auto.ru/pengogeneratory-i-penokomplekty/penogenerator-80l-nerzh-stal-aisi304-s-pistoletom-i-shlangom/" TargetMode="External"/><Relationship Id="rId_hyperlink_140" Type="http://schemas.openxmlformats.org/officeDocument/2006/relationships/hyperlink" Target="https://him-auto.ru/pengogeneratory-i-penokomplekty/penogenerator-procar-sco25c/" TargetMode="External"/><Relationship Id="rId_hyperlink_141" Type="http://schemas.openxmlformats.org/officeDocument/2006/relationships/hyperlink" Target="https://him-auto.ru/pengogeneratory-i-penokomplekty/penogenerator-procar-sco50c/" TargetMode="External"/><Relationship Id="rId_hyperlink_142" Type="http://schemas.openxmlformats.org/officeDocument/2006/relationships/hyperlink" Target="https://him-auto.ru/pengogeneratory-i-penokomplekty/penogenerator-tor-lt-150l/" TargetMode="External"/><Relationship Id="rId_hyperlink_143" Type="http://schemas.openxmlformats.org/officeDocument/2006/relationships/hyperlink" Target="https://him-auto.ru/pengogeneratory-i-penokomplekty/penogenerator-tor-m-sco25c/" TargetMode="External"/><Relationship Id="rId_hyperlink_144" Type="http://schemas.openxmlformats.org/officeDocument/2006/relationships/hyperlink" Target="https://him-auto.ru/pengogeneratory-i-penokomplekty/penogenerator-tor-m-sco50c/" TargetMode="External"/><Relationship Id="rId_hyperlink_145" Type="http://schemas.openxmlformats.org/officeDocument/2006/relationships/hyperlink" Target="https://him-auto.ru/pengogeneratory-i-penokomplekty/penogenerator-tor-m-sco100c/" TargetMode="External"/><Relationship Id="rId_hyperlink_146" Type="http://schemas.openxmlformats.org/officeDocument/2006/relationships/hyperlink" Target="https://him-auto.ru/pengogeneratory-i-penokomplekty/penogenerator-tor-m-scx24c/" TargetMode="External"/><Relationship Id="rId_hyperlink_147" Type="http://schemas.openxmlformats.org/officeDocument/2006/relationships/hyperlink" Target="https://him-auto.ru/pengogeneratory-i-penokomplekty/penogenerator-tor-m-scx50c/" TargetMode="External"/><Relationship Id="rId_hyperlink_148" Type="http://schemas.openxmlformats.org/officeDocument/2006/relationships/hyperlink" Target="https://him-auto.ru/pengogeneratory-i-penokomplekty/penokomplekt-v-sbore-500-mm-izog-rl-30-ars-25kw-vhod-m22h15sh/" TargetMode="External"/><Relationship Id="rId_hyperlink_149" Type="http://schemas.openxmlformats.org/officeDocument/2006/relationships/hyperlink" Target="https://him-auto.ru/pengogeneratory-i-penokomplekty/penokomplekt-v-sbore-600-mm-pryam-rl-26-kwrw-vhod-m22h15sh/" TargetMode="External"/><Relationship Id="rId_hyperlink_150" Type="http://schemas.openxmlformats.org/officeDocument/2006/relationships/hyperlink" Target="https://him-auto.ru/pengogeneratory-i-penokomplekty/penokomplekt-v-sbore-600-mm-pryam-rl-26-ars-220-ra-vhod-m22h15sh/" TargetMode="External"/><Relationship Id="rId_hyperlink_151" Type="http://schemas.openxmlformats.org/officeDocument/2006/relationships/hyperlink" Target="https://him-auto.ru/pengogeneratory-i-penokomplekty/penokomplekt-v-sbore-600-mm-pryam-rl-26-ars-tpl-ra-vhod-m22h15sh/" TargetMode="External"/><Relationship Id="rId_hyperlink_152" Type="http://schemas.openxmlformats.org/officeDocument/2006/relationships/hyperlink" Target="https://him-auto.ru/pengogeneratory-i-penokomplekty/penokomplekt-v-sbore-600-mm-pryam-rl16-ars-25-kw-vhod-m22h15sh/" TargetMode="External"/><Relationship Id="rId_hyperlink_153" Type="http://schemas.openxmlformats.org/officeDocument/2006/relationships/hyperlink" Target="https://him-auto.ru/pengogeneratory-i-penokomplekty/penokomplekt-v-sbore-700-mm-izog-rl-26-kwrw-vhod-m22h15sh/" TargetMode="External"/><Relationship Id="rId_hyperlink_154" Type="http://schemas.openxmlformats.org/officeDocument/2006/relationships/hyperlink" Target="https://him-auto.ru/pengogeneratory-i-penokomplekty/penokomplekt-v-sbore-700-mm-izog-rl-26-ars-220-ra-vhod-m22h15sh/" TargetMode="External"/><Relationship Id="rId_hyperlink_155" Type="http://schemas.openxmlformats.org/officeDocument/2006/relationships/hyperlink" Target="https://him-auto.ru/pengogeneratory-i-penokomplekty/penokomplekt-v-sbore-700-mm-izog-rl-26-ars-25-kw-vhod-m22h15sh/" TargetMode="External"/><Relationship Id="rId_hyperlink_156" Type="http://schemas.openxmlformats.org/officeDocument/2006/relationships/hyperlink" Target="https://him-auto.ru/pengogeneratory-i-penokomplekty/penokomplekt-v-sbore-900-mm-rl-30-ars-220-ra-vhod-m22h15sh/" TargetMode="External"/><Relationship Id="rId_hyperlink_157" Type="http://schemas.openxmlformats.org/officeDocument/2006/relationships/hyperlink" Target="https://him-auto.ru/pengogeneratory-i-penokomplekty/penokomplekt-s-nippelem-ars/" TargetMode="External"/><Relationship Id="rId_hyperlink_158" Type="http://schemas.openxmlformats.org/officeDocument/2006/relationships/hyperlink" Target="https://him-auto.ru/pengogeneratory-i-penokomplekty/penokomplekt-s-nippelem-kw/" TargetMode="External"/><Relationship Id="rId_hyperlink_159" Type="http://schemas.openxmlformats.org/officeDocument/2006/relationships/hyperlink" Target="https://him-auto.ru/pengogeneratory-i-penokomplekty/penokomplekt-s-ehzhektorom-ls12-21mm-raspylitelnyj-stvol-krasnyj/" TargetMode="External"/><Relationship Id="rId_hyperlink_160" Type="http://schemas.openxmlformats.org/officeDocument/2006/relationships/hyperlink" Target="https://him-auto.ru/pengogeneratory-i-penokomplekty/penokomplekt-s-ehzhektorom-ls12-21mm-raspylitelnyj-stvol-krasnyj/?sku=157939" TargetMode="External"/><Relationship Id="rId_hyperlink_161" Type="http://schemas.openxmlformats.org/officeDocument/2006/relationships/hyperlink" Target="https://him-auto.ru/pengogeneratory-i-penokomplekty/penoobrazuyushchaya-nasadka-ls12-s-bachkom-1l-14-g/" TargetMode="External"/><Relationship Id="rId_hyperlink_162" Type="http://schemas.openxmlformats.org/officeDocument/2006/relationships/hyperlink" Target="https://him-auto.ru/pengogeneratory-i-penokomplekty/penoobrazuyushchaya-nasadka-ls12-s-naruzhnym-ehzhektorom-nerzh-vhod-14g-forsunka-15-mm/" TargetMode="External"/><Relationship Id="rId_hyperlink_163" Type="http://schemas.openxmlformats.org/officeDocument/2006/relationships/hyperlink" Target="https://him-auto.ru/pengogeneratory-i-penokomplekty/penoobrazuyushchaya-nasadka-ls12-s-naruzhnym-ehzhektorom-vhod-14g-38sh-sh-krasnyj/" TargetMode="External"/><Relationship Id="rId_hyperlink_164" Type="http://schemas.openxmlformats.org/officeDocument/2006/relationships/hyperlink" Target="https://him-auto.ru/pengogeneratory-i-penokomplekty/penoraspylitel-s-prozrachnym-bachkom-i-mernoj-shkaloj/" TargetMode="External"/><Relationship Id="rId_hyperlink_165" Type="http://schemas.openxmlformats.org/officeDocument/2006/relationships/hyperlink" Target="https://him-auto.ru/pengogeneratory-i-penokomplekty/perednyaya-chast-ehzhektora-dlya-pennoj-nasadki-ls3/" TargetMode="External"/><Relationship Id="rId_hyperlink_166" Type="http://schemas.openxmlformats.org/officeDocument/2006/relationships/hyperlink" Target="https://him-auto.ru/pengogeneratory-i-penokomplekty/perepusknoj-klapan/" TargetMode="External"/><Relationship Id="rId_hyperlink_167" Type="http://schemas.openxmlformats.org/officeDocument/2006/relationships/hyperlink" Target="https://him-auto.ru/pengogeneratory-i-penokomplekty/perehodnik-14-sh-14-sh-dlya-penogeneratora/" TargetMode="External"/><Relationship Id="rId_hyperlink_168" Type="http://schemas.openxmlformats.org/officeDocument/2006/relationships/hyperlink" Target="https://him-auto.ru/pengogeneratory-i-penokomplekty/perehodnik-bystrorazemnyj-bytovoj-lavor-latun-vyhod-gajka-14/" TargetMode="External"/><Relationship Id="rId_hyperlink_169" Type="http://schemas.openxmlformats.org/officeDocument/2006/relationships/hyperlink" Target="https://him-auto.ru/pengogeneratory-i-penokomplekty/perehodnik-soedinitel-18-sh-dlya-penogeneratora/" TargetMode="External"/><Relationship Id="rId_hyperlink_170" Type="http://schemas.openxmlformats.org/officeDocument/2006/relationships/hyperlink" Target="https://him-auto.ru/pengogeneratory-i-penokomplekty/pistolet-kurok-dlya-penogeneratora/" TargetMode="External"/><Relationship Id="rId_hyperlink_171" Type="http://schemas.openxmlformats.org/officeDocument/2006/relationships/hyperlink" Target="https://him-auto.ru/pengogeneratory-i-penokomplekty/pistolet-dlya-penogeneratora-600-mm-c-bp-soplo-nerzh-md4508/" TargetMode="External"/><Relationship Id="rId_hyperlink_172" Type="http://schemas.openxmlformats.org/officeDocument/2006/relationships/hyperlink" Target="https://him-auto.ru/pengogeneratory-i-penokomplekty/pistolet-dlya-penogeneratora-600mm-bolshim-pennym-soplom/" TargetMode="External"/><Relationship Id="rId_hyperlink_173" Type="http://schemas.openxmlformats.org/officeDocument/2006/relationships/hyperlink" Target="https://him-auto.ru/pengogeneratory-i-penokomplekty/pistolet-dlya-penogeneratora-750mm-bez-sopla/" TargetMode="External"/><Relationship Id="rId_hyperlink_174" Type="http://schemas.openxmlformats.org/officeDocument/2006/relationships/hyperlink" Target="https://him-auto.ru/pengogeneratory-i-penokomplekty/pistolet-dlya-penogeneratora-750mm-iz-nerzhaveyushchej-stali-s-bolshim-pennym-soplom/" TargetMode="External"/><Relationship Id="rId_hyperlink_175" Type="http://schemas.openxmlformats.org/officeDocument/2006/relationships/hyperlink" Target="https://him-auto.ru/pengogeneratory-i-penokomplekty/pistolet-dlya-penogeneratora-900mm-1800mm-teleskopicheskij-s-bolshim-pennym-soplom/" TargetMode="External"/><Relationship Id="rId_hyperlink_176" Type="http://schemas.openxmlformats.org/officeDocument/2006/relationships/hyperlink" Target="https://him-auto.ru/pengogeneratory-i-penokomplekty/pistolet-dlya-penogeneratora-v-sbore-210-mm/" TargetMode="External"/><Relationship Id="rId_hyperlink_177" Type="http://schemas.openxmlformats.org/officeDocument/2006/relationships/hyperlink" Target="https://him-auto.ru/pengogeneratory-i-penokomplekty/pistolet-dlya-penogeneratora-v-sbore-210mm-vhod-bystrosem-m-9018/" TargetMode="External"/><Relationship Id="rId_hyperlink_178" Type="http://schemas.openxmlformats.org/officeDocument/2006/relationships/hyperlink" Target="https://him-auto.ru/pengogeneratory-i-penokomplekty/pistolet-dlya-penogeneratora-v-sbore-750-mm/" TargetMode="External"/><Relationship Id="rId_hyperlink_179" Type="http://schemas.openxmlformats.org/officeDocument/2006/relationships/hyperlink" Target="https://him-auto.ru/pengogeneratory-i-penokomplekty/pistolet-dlya-peny-easywash365/" TargetMode="External"/><Relationship Id="rId_hyperlink_180" Type="http://schemas.openxmlformats.org/officeDocument/2006/relationships/hyperlink" Target="https://him-auto.ru/pengogeneratory-i-penokomplekty/pistolet-dlya-himii-m-013400108/" TargetMode="External"/><Relationship Id="rId_hyperlink_181" Type="http://schemas.openxmlformats.org/officeDocument/2006/relationships/hyperlink" Target="https://him-auto.ru/pengogeneratory-i-penokomplekty/pistolet-s-pennym-soplom-600-mm/" TargetMode="External"/><Relationship Id="rId_hyperlink_182" Type="http://schemas.openxmlformats.org/officeDocument/2006/relationships/hyperlink" Target="https://him-auto.ru/pengogeneratory-i-penokomplekty/pistolet-s-pennym-soplom-750-mm/" TargetMode="External"/><Relationship Id="rId_hyperlink_183" Type="http://schemas.openxmlformats.org/officeDocument/2006/relationships/hyperlink" Target="https://him-auto.ru/pengogeneratory-i-penokomplekty/pistolet-kope-metall-lm75/" TargetMode="External"/><Relationship Id="rId_hyperlink_184" Type="http://schemas.openxmlformats.org/officeDocument/2006/relationships/hyperlink" Target="https://him-auto.ru/pengogeneratory-i-penokomplekty/pistolet-kope-v-sbore-plastik-m-lmp75/" TargetMode="External"/><Relationship Id="rId_hyperlink_185" Type="http://schemas.openxmlformats.org/officeDocument/2006/relationships/hyperlink" Target="https://him-auto.ru/pengogeneratory-i-penokomplekty/pnevmaticheskoe-soedinenie/" TargetMode="External"/><Relationship Id="rId_hyperlink_186" Type="http://schemas.openxmlformats.org/officeDocument/2006/relationships/hyperlink" Target="https://him-auto.ru/pengogeneratory-i-penokomplekty/pnevmaticheskoe-soedinenie/?sku=159690" TargetMode="External"/><Relationship Id="rId_hyperlink_187" Type="http://schemas.openxmlformats.org/officeDocument/2006/relationships/hyperlink" Target="https://him-auto.ru/pengogeneratory-i-penokomplekty/predohranitelnyj-klapan/" TargetMode="External"/><Relationship Id="rId_hyperlink_188" Type="http://schemas.openxmlformats.org/officeDocument/2006/relationships/hyperlink" Target="https://him-auto.ru/pengogeneratory-i-penokomplekty/predohranitelnyj-klapan-14-sh-8-bar/" TargetMode="External"/><Relationship Id="rId_hyperlink_189" Type="http://schemas.openxmlformats.org/officeDocument/2006/relationships/hyperlink" Target="https://him-auto.ru/pengogeneratory-i-penokomplekty/predohranitelnyj-klapan-18sh-8-bar-dlya-penogeneratora/" TargetMode="External"/><Relationship Id="rId_hyperlink_190" Type="http://schemas.openxmlformats.org/officeDocument/2006/relationships/hyperlink" Target="https://him-auto.ru/pengogeneratory-i-penokomplekty/probka-zalivnoj-gorloviny/" TargetMode="External"/><Relationship Id="rId_hyperlink_191" Type="http://schemas.openxmlformats.org/officeDocument/2006/relationships/hyperlink" Target="https://him-auto.ru/pengogeneratory-i-penokomplekty/razreznaya-gajka-dlya-penogeneratora/" TargetMode="External"/><Relationship Id="rId_hyperlink_192" Type="http://schemas.openxmlformats.org/officeDocument/2006/relationships/hyperlink" Target="https://him-auto.ru/pengogeneratory-i-penokomplekty/regulerovochnyj-kran-14-g-14-sh/" TargetMode="External"/><Relationship Id="rId_hyperlink_193" Type="http://schemas.openxmlformats.org/officeDocument/2006/relationships/hyperlink" Target="https://him-auto.ru/pengogeneratory-i-penokomplekty/regulyator-davleniya/" TargetMode="External"/><Relationship Id="rId_hyperlink_194" Type="http://schemas.openxmlformats.org/officeDocument/2006/relationships/hyperlink" Target="https://him-auto.ru/pengogeneratory-i-penokomplekty/regulyator-davleniya-plastik-metall-m-cdr7534/" TargetMode="External"/><Relationship Id="rId_hyperlink_195" Type="http://schemas.openxmlformats.org/officeDocument/2006/relationships/hyperlink" Target="https://him-auto.ru/pengogeneratory-i-penokomplekty/regulyator-davleniya-plastik-metall-m-cdr7537/" TargetMode="External"/><Relationship Id="rId_hyperlink_196" Type="http://schemas.openxmlformats.org/officeDocument/2006/relationships/hyperlink" Target="https://him-auto.ru/pengogeneratory-i-penokomplekty/regulyator-forsunki-dlya-pennoj-nasadki-ls3/" TargetMode="External"/><Relationship Id="rId_hyperlink_197" Type="http://schemas.openxmlformats.org/officeDocument/2006/relationships/hyperlink" Target="https://him-auto.ru/pengogeneratory-i-penokomplekty/reduktor-dlya-penogeneratora-v-sbore/" TargetMode="External"/><Relationship Id="rId_hyperlink_198" Type="http://schemas.openxmlformats.org/officeDocument/2006/relationships/hyperlink" Target="https://him-auto.ru/pengogeneratory-i-penokomplekty/reduktor-penogeneratora-na-boltah-24-l/" TargetMode="External"/><Relationship Id="rId_hyperlink_199" Type="http://schemas.openxmlformats.org/officeDocument/2006/relationships/hyperlink" Target="https://him-auto.ru/pengogeneratory-i-penokomplekty/reduktor-penogeneratora-na-boltah-50-l/" TargetMode="External"/><Relationship Id="rId_hyperlink_200" Type="http://schemas.openxmlformats.org/officeDocument/2006/relationships/hyperlink" Target="https://him-auto.ru/pengogeneratory-i-penokomplekty/reduktor-penogeneratora-na-gajke-25-l/" TargetMode="External"/><Relationship Id="rId_hyperlink_201" Type="http://schemas.openxmlformats.org/officeDocument/2006/relationships/hyperlink" Target="https://him-auto.ru/pengogeneratory-i-penokomplekty/reduktor-pnevmaticheskij/" TargetMode="External"/><Relationship Id="rId_hyperlink_202" Type="http://schemas.openxmlformats.org/officeDocument/2006/relationships/hyperlink" Target="https://him-auto.ru/pengogeneratory-i-penokomplekty/reduktor-podachi-vozduza-14-g/" TargetMode="External"/><Relationship Id="rId_hyperlink_203" Type="http://schemas.openxmlformats.org/officeDocument/2006/relationships/hyperlink" Target="https://him-auto.ru/pengogeneratory-i-penokomplekty/reduktor-podachi-vozduha-dlya-penogeneratora-14g-g/" TargetMode="External"/><Relationship Id="rId_hyperlink_204" Type="http://schemas.openxmlformats.org/officeDocument/2006/relationships/hyperlink" Target="https://him-auto.ru/pengogeneratory-i-penokomplekty/reduktor-podachi-vozduha-dlya-penogeneratora-14g-sh-razreznaya-gajka/" TargetMode="External"/><Relationship Id="rId_hyperlink_205" Type="http://schemas.openxmlformats.org/officeDocument/2006/relationships/hyperlink" Target="https://him-auto.ru/pengogeneratory-i-penokomplekty/reduktor-smeshivayushchij-v-sbore-dlya-penogeneratorov-50l-kreplenie-na-boltah/" TargetMode="External"/><Relationship Id="rId_hyperlink_206" Type="http://schemas.openxmlformats.org/officeDocument/2006/relationships/hyperlink" Target="https://him-auto.ru/pengogeneratory-i-penokomplekty/reduktor-smeshivayushchij-dlya-penogeneratora-v-sbore-24l-noopl0006b-24-kreplenie-na-boltah/" TargetMode="External"/><Relationship Id="rId_hyperlink_207" Type="http://schemas.openxmlformats.org/officeDocument/2006/relationships/hyperlink" Target="https://him-auto.ru/pengogeneratory-i-penokomplekty/remkomplekt-uplotnitelnyh-kolec-dlya-penogeneratora/" TargetMode="External"/><Relationship Id="rId_hyperlink_208" Type="http://schemas.openxmlformats.org/officeDocument/2006/relationships/hyperlink" Target="https://him-auto.ru/pengogeneratory-i-penokomplekty/remontnyj-komplekt-pistoleta/" TargetMode="External"/><Relationship Id="rId_hyperlink_209" Type="http://schemas.openxmlformats.org/officeDocument/2006/relationships/hyperlink" Target="https://him-auto.ru/pengogeneratory-i-penokomplekty/rukav-sinij-8h13-dlya-penogeneratora-metrazhom-v-buhtah-po-100m/" TargetMode="External"/><Relationship Id="rId_hyperlink_210" Type="http://schemas.openxmlformats.org/officeDocument/2006/relationships/hyperlink" Target="https://him-auto.ru/pengogeneratory-i-penokomplekty/rukav-sinij-dn10-90-bar/" TargetMode="External"/><Relationship Id="rId_hyperlink_211" Type="http://schemas.openxmlformats.org/officeDocument/2006/relationships/hyperlink" Target="https://him-auto.ru/pengogeneratory-i-penokomplekty/rukav-sinij-dlya-penogeneratora-10-m-s-konnektorami/" TargetMode="External"/><Relationship Id="rId_hyperlink_212" Type="http://schemas.openxmlformats.org/officeDocument/2006/relationships/hyperlink" Target="https://him-auto.ru/pengogeneratory-i-penokomplekty/rukav-sinij-dlya-penogeneratora-10m-s-konnektorami/" TargetMode="External"/><Relationship Id="rId_hyperlink_213" Type="http://schemas.openxmlformats.org/officeDocument/2006/relationships/hyperlink" Target="https://him-auto.ru/pengogeneratory-i-penokomplekty/rukav-sinij-dlya-penogeneratora-15m-s-konnektorami/" TargetMode="External"/><Relationship Id="rId_hyperlink_214" Type="http://schemas.openxmlformats.org/officeDocument/2006/relationships/hyperlink" Target="https://him-auto.ru/pengogeneratory-i-penokomplekty/rukav-sinij-dlya-penogeneratora-20-m-s-konnektorami/" TargetMode="External"/><Relationship Id="rId_hyperlink_215" Type="http://schemas.openxmlformats.org/officeDocument/2006/relationships/hyperlink" Target="https://him-auto.ru/pengogeneratory-i-penokomplekty/rukav-sinij-dlya-penogeneratora-25-m-s-konnektorami/" TargetMode="External"/><Relationship Id="rId_hyperlink_216" Type="http://schemas.openxmlformats.org/officeDocument/2006/relationships/hyperlink" Target="https://him-auto.ru/pengogeneratory-i-penokomplekty/rukav-sinij-dlya-penogeneratora-5m-s-konnektorami/" TargetMode="External"/><Relationship Id="rId_hyperlink_217" Type="http://schemas.openxmlformats.org/officeDocument/2006/relationships/hyperlink" Target="https://him-auto.ru/pengogeneratory-i-penokomplekty/ruchka-regulyatora-dlya-pennoj-nasadki-ls3/" TargetMode="External"/><Relationship Id="rId_hyperlink_218" Type="http://schemas.openxmlformats.org/officeDocument/2006/relationships/hyperlink" Target="https://him-auto.ru/pengogeneratory-i-penokomplekty/setochka-dlya-pennoj-nasadki-2510-nerzhls-12/" TargetMode="External"/><Relationship Id="rId_hyperlink_219" Type="http://schemas.openxmlformats.org/officeDocument/2006/relationships/hyperlink" Target="https://him-auto.ru/pengogeneratory-i-penokomplekty/setochka-dlya-pennoj-nasadki-ls12/" TargetMode="External"/><Relationship Id="rId_hyperlink_220" Type="http://schemas.openxmlformats.org/officeDocument/2006/relationships/hyperlink" Target="https://him-auto.ru/pengogeneratory-i-penokomplekty/setochka-dlya-pennoj-nasadki-ls3-italiya/" TargetMode="External"/><Relationship Id="rId_hyperlink_221" Type="http://schemas.openxmlformats.org/officeDocument/2006/relationships/hyperlink" Target="https://him-auto.ru/pengogeneratory-i-penokomplekty/setochka-dlya-pennoj-nasadki-ls3-kitaj/" TargetMode="External"/><Relationship Id="rId_hyperlink_222" Type="http://schemas.openxmlformats.org/officeDocument/2006/relationships/hyperlink" Target="https://him-auto.ru/pengogeneratory-i-penokomplekty/setochka-nerzhaveyushchaya-pod-forsunku-dlya-pistoleta-penogeneratora/" TargetMode="External"/><Relationship Id="rId_hyperlink_223" Type="http://schemas.openxmlformats.org/officeDocument/2006/relationships/hyperlink" Target="https://him-auto.ru/pengogeneratory-i-penokomplekty/setchatyj-filtr/" TargetMode="External"/><Relationship Id="rId_hyperlink_224" Type="http://schemas.openxmlformats.org/officeDocument/2006/relationships/hyperlink" Target="https://him-auto.ru/pengogeneratory-i-penokomplekty/setchatyj-filtr-dlya-forsunki-penogeneratora-m-00507/" TargetMode="External"/><Relationship Id="rId_hyperlink_225" Type="http://schemas.openxmlformats.org/officeDocument/2006/relationships/hyperlink" Target="https://him-auto.ru/pengogeneratory-i-penokomplekty/soedinenie-dlya-pennoj-nasadki-ls3/" TargetMode="External"/><Relationship Id="rId_hyperlink_226" Type="http://schemas.openxmlformats.org/officeDocument/2006/relationships/hyperlink" Target="https://him-auto.ru/pengogeneratory-i-penokomplekty/soedinenie-s-bachkom-dlya-pennoj-nasadki-ls3/" TargetMode="External"/><Relationship Id="rId_hyperlink_227" Type="http://schemas.openxmlformats.org/officeDocument/2006/relationships/hyperlink" Target="https://him-auto.ru/pengogeneratory-i-penokomplekty/soedinenie-trubki/" TargetMode="External"/><Relationship Id="rId_hyperlink_228" Type="http://schemas.openxmlformats.org/officeDocument/2006/relationships/hyperlink" Target="https://him-auto.ru/pengogeneratory-i-penokomplekty/soedinitelnaya-trubka/" TargetMode="External"/><Relationship Id="rId_hyperlink_229" Type="http://schemas.openxmlformats.org/officeDocument/2006/relationships/hyperlink" Target="https://him-auto.ru/pengogeneratory-i-penokomplekty/soedinitelnaya-trubka/?sku=159694" TargetMode="External"/><Relationship Id="rId_hyperlink_230" Type="http://schemas.openxmlformats.org/officeDocument/2006/relationships/hyperlink" Target="https://him-auto.ru/pengogeneratory-i-penokomplekty/soedinitelnyj-fiting-uglovoj/" TargetMode="External"/><Relationship Id="rId_hyperlink_231" Type="http://schemas.openxmlformats.org/officeDocument/2006/relationships/hyperlink" Target="https://him-auto.ru/pengogeneratory-i-penokomplekty/soplo-pennoe-bolshoe-dlya-raspylitelnogo-pistoleta-penogeneratora/" TargetMode="External"/><Relationship Id="rId_hyperlink_232" Type="http://schemas.openxmlformats.org/officeDocument/2006/relationships/hyperlink" Target="https://him-auto.ru/pengogeneratory-i-penokomplekty/soplo-penogeneriruyushchee-tsc1-04-dlya-raspylitelnogo-pistoleta-penogeneratora/" TargetMode="External"/><Relationship Id="rId_hyperlink_233" Type="http://schemas.openxmlformats.org/officeDocument/2006/relationships/hyperlink" Target="https://him-auto.ru/pengogeneratory-i-penokomplekty/spreer-24l-okrashenyj/" TargetMode="External"/><Relationship Id="rId_hyperlink_234" Type="http://schemas.openxmlformats.org/officeDocument/2006/relationships/hyperlink" Target="https://him-auto.ru/pengogeneratory-i-penokomplekty/spreer-50l-okrashenyj/" TargetMode="External"/><Relationship Id="rId_hyperlink_235" Type="http://schemas.openxmlformats.org/officeDocument/2006/relationships/hyperlink" Target="https://him-auto.ru/pengogeneratory-i-penokomplekty/spreer-tornado-nde24/" TargetMode="External"/><Relationship Id="rId_hyperlink_236" Type="http://schemas.openxmlformats.org/officeDocument/2006/relationships/hyperlink" Target="https://him-auto.ru/pengogeneratory-i-penokomplekty/spreer-tornado-nde50/" TargetMode="External"/><Relationship Id="rId_hyperlink_237" Type="http://schemas.openxmlformats.org/officeDocument/2006/relationships/hyperlink" Target="https://him-auto.ru/pengogeneratory-i-penokomplekty/sterzhen-pennoj-nasadki-ls3/" TargetMode="External"/><Relationship Id="rId_hyperlink_238" Type="http://schemas.openxmlformats.org/officeDocument/2006/relationships/hyperlink" Target="https://him-auto.ru/pengogeneratory-i-penokomplekty/stopornaya-gajka/" TargetMode="External"/><Relationship Id="rId_hyperlink_239" Type="http://schemas.openxmlformats.org/officeDocument/2006/relationships/hyperlink" Target="https://him-auto.ru/pengogeneratory-i-penokomplekty/stopornoe-kolco-kolesa-penogeneratora/" TargetMode="External"/><Relationship Id="rId_hyperlink_240" Type="http://schemas.openxmlformats.org/officeDocument/2006/relationships/hyperlink" Target="https://him-auto.ru/pengogeneratory-i-penokomplekty/trojnik/" TargetMode="External"/><Relationship Id="rId_hyperlink_241" Type="http://schemas.openxmlformats.org/officeDocument/2006/relationships/hyperlink" Target="https://him-auto.ru/pengogeneratory-i-penokomplekty/trojnik-14-g14-g-14-sh-latun/" TargetMode="External"/><Relationship Id="rId_hyperlink_242" Type="http://schemas.openxmlformats.org/officeDocument/2006/relationships/hyperlink" Target="https://him-auto.ru/pengogeneratory-i-penokomplekty/trojnik-14-gajka/" TargetMode="External"/><Relationship Id="rId_hyperlink_243" Type="http://schemas.openxmlformats.org/officeDocument/2006/relationships/hyperlink" Target="https://him-auto.ru/pengogeneratory-i-penokomplekty/trubka-vsasyvayushchaya-dlya-penogeneratora-50-l/" TargetMode="External"/><Relationship Id="rId_hyperlink_244" Type="http://schemas.openxmlformats.org/officeDocument/2006/relationships/hyperlink" Target="https://him-auto.ru/pengogeneratory-i-penokomplekty/trubka-podachi-vozduha-poz19a/" TargetMode="External"/><Relationship Id="rId_hyperlink_245" Type="http://schemas.openxmlformats.org/officeDocument/2006/relationships/hyperlink" Target="https://him-auto.ru/pengogeneratory-i-penokomplekty/trubka-podachi-himii-poz15/" TargetMode="External"/><Relationship Id="rId_hyperlink_246" Type="http://schemas.openxmlformats.org/officeDocument/2006/relationships/hyperlink" Target="https://him-auto.ru/pengogeneratory-i-penokomplekty/trubka-podachi-himii-penogeneratora/" TargetMode="External"/><Relationship Id="rId_hyperlink_247" Type="http://schemas.openxmlformats.org/officeDocument/2006/relationships/hyperlink" Target="https://him-auto.ru/pengogeneratory-i-penokomplekty/trubka-ukazaniya-urovnya/" TargetMode="External"/><Relationship Id="rId_hyperlink_248" Type="http://schemas.openxmlformats.org/officeDocument/2006/relationships/hyperlink" Target="https://him-auto.ru/pengogeneratory-i-penokomplekty/trubka-ukazatelya-urovnya-100l-poz18-noopl001200/" TargetMode="External"/><Relationship Id="rId_hyperlink_249" Type="http://schemas.openxmlformats.org/officeDocument/2006/relationships/hyperlink" Target="https://him-auto.ru/pengogeneratory-i-penokomplekty/trubka-ukazatelya-urovnya-24l-poz18/" TargetMode="External"/><Relationship Id="rId_hyperlink_250" Type="http://schemas.openxmlformats.org/officeDocument/2006/relationships/hyperlink" Target="https://him-auto.ru/pengogeneratory-i-penokomplekty/trubka-ukazatelya-urovnya-50l-poz18/" TargetMode="External"/><Relationship Id="rId_hyperlink_251" Type="http://schemas.openxmlformats.org/officeDocument/2006/relationships/hyperlink" Target="https://him-auto.ru/pengogeneratory-i-penokomplekty/trubka-ukazatelya-urovnya-penogeneratora-50-l/" TargetMode="External"/><Relationship Id="rId_hyperlink_252" Type="http://schemas.openxmlformats.org/officeDocument/2006/relationships/hyperlink" Target="https://him-auto.ru/pengogeneratory-i-penokomplekty/trubka-urovnya-penogeneratora-50-l/" TargetMode="External"/><Relationship Id="rId_hyperlink_253" Type="http://schemas.openxmlformats.org/officeDocument/2006/relationships/hyperlink" Target="https://him-auto.ru/pengogeneratory-i-penokomplekty/ugolok-18-g-g-dlya-penogeneratora/" TargetMode="External"/><Relationship Id="rId_hyperlink_254" Type="http://schemas.openxmlformats.org/officeDocument/2006/relationships/hyperlink" Target="https://him-auto.ru/pengogeneratory-i-penokomplekty/ugolok-18-gajka/" TargetMode="External"/><Relationship Id="rId_hyperlink_255" Type="http://schemas.openxmlformats.org/officeDocument/2006/relationships/hyperlink" Target="https://him-auto.ru/pengogeneratory-i-penokomplekty/ugolok-dlya-penogeneratora/" TargetMode="External"/><Relationship Id="rId_hyperlink_256" Type="http://schemas.openxmlformats.org/officeDocument/2006/relationships/hyperlink" Target="https://him-auto.ru/pengogeneratory-i-penokomplekty/ugolok-krepleniya-trubki-urovnya/" TargetMode="External"/><Relationship Id="rId_hyperlink_257" Type="http://schemas.openxmlformats.org/officeDocument/2006/relationships/hyperlink" Target="https://him-auto.ru/pengogeneratory-i-penokomplekty/udlinennyj-ehzhektor-dlya-moyushchih-sredstv-reguliruemyj-soplo-12-vhod-38sh-vyhod-38sh-nerzh/" TargetMode="External"/><Relationship Id="rId_hyperlink_258" Type="http://schemas.openxmlformats.org/officeDocument/2006/relationships/hyperlink" Target="https://him-auto.ru/pengogeneratory-i-penokomplekty/uplotnitelnoe-kolco-dlya-shlanga/" TargetMode="External"/><Relationship Id="rId_hyperlink_259" Type="http://schemas.openxmlformats.org/officeDocument/2006/relationships/hyperlink" Target="https://him-auto.ru/pengogeneratory-i-penokomplekty/uplotnitelnye-kolca-rezina/" TargetMode="External"/><Relationship Id="rId_hyperlink_260" Type="http://schemas.openxmlformats.org/officeDocument/2006/relationships/hyperlink" Target="https://him-auto.ru/pengogeneratory-i-penokomplekty/fiting-bezrezbovoj-dlya-rukava-penogeneratora-bez-mufty-stal/" TargetMode="External"/><Relationship Id="rId_hyperlink_261" Type="http://schemas.openxmlformats.org/officeDocument/2006/relationships/hyperlink" Target="https://him-auto.ru/pengogeneratory-i-penokomplekty/fiting-bezrezbovoj-dlya-rukava-penogeneratora-bez-mufty-stal/" TargetMode="External"/><Relationship Id="rId_hyperlink_262" Type="http://schemas.openxmlformats.org/officeDocument/2006/relationships/hyperlink" Target="https://him-auto.ru/pengogeneratory-i-penokomplekty/fiting-ehzhektora-vhod-34sh-vyhod-12sh/" TargetMode="External"/><Relationship Id="rId_hyperlink_263" Type="http://schemas.openxmlformats.org/officeDocument/2006/relationships/hyperlink" Target="https://him-auto.ru/pengogeneratory-i-penokomplekty/fonsunka-krasnaya-plastik-m-00502/" TargetMode="External"/><Relationship Id="rId_hyperlink_264" Type="http://schemas.openxmlformats.org/officeDocument/2006/relationships/hyperlink" Target="https://him-auto.ru/pengogeneratory-i-penokomplekty/forsunka-40&#176;-latun-m-00506/" TargetMode="External"/><Relationship Id="rId_hyperlink_265" Type="http://schemas.openxmlformats.org/officeDocument/2006/relationships/hyperlink" Target="https://him-auto.ru/pengogeneratory-i-penokomplekty/forsunka-40&#176;-nerzh-stal-m-00503/" TargetMode="External"/><Relationship Id="rId_hyperlink_266" Type="http://schemas.openxmlformats.org/officeDocument/2006/relationships/hyperlink" Target="https://him-auto.ru/pengogeneratory-i-penokomplekty/forsunka-55&#176;-latun-m-00504/" TargetMode="External"/><Relationship Id="rId_hyperlink_267" Type="http://schemas.openxmlformats.org/officeDocument/2006/relationships/hyperlink" Target="https://him-auto.ru/pengogeneratory-i-penokomplekty/forsunka-55&#176;-plastik-m-00505/" TargetMode="External"/><Relationship Id="rId_hyperlink_268" Type="http://schemas.openxmlformats.org/officeDocument/2006/relationships/hyperlink" Target="https://him-auto.ru/pengogeneratory-i-penokomplekty/forsunka-dlya-pennoj-nasadki-ls3-125-mm/" TargetMode="External"/><Relationship Id="rId_hyperlink_269" Type="http://schemas.openxmlformats.org/officeDocument/2006/relationships/hyperlink" Target="https://him-auto.ru/pengogeneratory-i-penokomplekty/forsunka-dlya-pennoj-nasadki-ls3-140-mm/" TargetMode="External"/><Relationship Id="rId_hyperlink_270" Type="http://schemas.openxmlformats.org/officeDocument/2006/relationships/hyperlink" Target="https://him-auto.ru/pengogeneratory-i-penokomplekty/forsunka-dlya-pennoj-nasadki-st-75/" TargetMode="External"/><Relationship Id="rId_hyperlink_271" Type="http://schemas.openxmlformats.org/officeDocument/2006/relationships/hyperlink" Target="https://him-auto.ru/pengogeneratory-i-penokomplekty/forsunka-penogeneratora-fabbri/" TargetMode="External"/><Relationship Id="rId_hyperlink_272" Type="http://schemas.openxmlformats.org/officeDocument/2006/relationships/hyperlink" Target="https://him-auto.ru/pengogeneratory-i-penokomplekty/forsunka-penogeneratora-procar/" TargetMode="External"/><Relationship Id="rId_hyperlink_273" Type="http://schemas.openxmlformats.org/officeDocument/2006/relationships/hyperlink" Target="https://him-auto.ru/pengogeneratory-i-penokomplekty/forsunkoderzhatel-pistoleta-penogeneratora/" TargetMode="External"/><Relationship Id="rId_hyperlink_274" Type="http://schemas.openxmlformats.org/officeDocument/2006/relationships/hyperlink" Target="https://him-auto.ru/pengogeneratory-i-penokomplekty/sharovyj-kran-14-g-14-sh/" TargetMode="External"/><Relationship Id="rId_hyperlink_275" Type="http://schemas.openxmlformats.org/officeDocument/2006/relationships/hyperlink" Target="https://him-auto.ru/pengogeneratory-i-penokomplekty/shlang-dlya-penogeneratora-10-m/" TargetMode="External"/><Relationship Id="rId_hyperlink_276" Type="http://schemas.openxmlformats.org/officeDocument/2006/relationships/hyperlink" Target="https://him-auto.ru/pengogeneratory-i-penokomplekty/shlang-dlya-penogeneratora-10-m/?sku=161527" TargetMode="External"/><Relationship Id="rId_hyperlink_277" Type="http://schemas.openxmlformats.org/officeDocument/2006/relationships/hyperlink" Target="https://him-auto.ru/pengogeneratory-i-penokomplekty/shlang-dlya-penogeneratora-10-m/?sku=161528" TargetMode="External"/><Relationship Id="rId_hyperlink_278" Type="http://schemas.openxmlformats.org/officeDocument/2006/relationships/hyperlink" Target="https://him-auto.ru/pengogeneratory-i-penokomplekty/shlang-dlya-penogeneratora-10-m-pvh-metall/" TargetMode="External"/><Relationship Id="rId_hyperlink_279" Type="http://schemas.openxmlformats.org/officeDocument/2006/relationships/hyperlink" Target="https://him-auto.ru/pengogeneratory-i-penokomplekty/shlang-dlya-penogeneratora-15-m-pvh-metall/" TargetMode="External"/><Relationship Id="rId_hyperlink_280" Type="http://schemas.openxmlformats.org/officeDocument/2006/relationships/hyperlink" Target="https://him-auto.ru/pengogeneratory-i-penokomplekty/shlang-dlya-penogeneratora-20-m-pvh-metall/" TargetMode="External"/><Relationship Id="rId_hyperlink_281" Type="http://schemas.openxmlformats.org/officeDocument/2006/relationships/hyperlink" Target="https://him-auto.ru/pengogeneratory-i-penokomplekty/shlang-dlya-penogeneratora-buhta-50-m-pvh-metall-m-pvc50/" TargetMode="External"/><Relationship Id="rId_hyperlink_282" Type="http://schemas.openxmlformats.org/officeDocument/2006/relationships/hyperlink" Target="https://him-auto.ru/pengogeneratory-i-penokomplekty/shlang-konnektor/" TargetMode="External"/><Relationship Id="rId_hyperlink_283" Type="http://schemas.openxmlformats.org/officeDocument/2006/relationships/hyperlink" Target="https://him-auto.ru/pengogeneratory-i-penokomplekty/ehzhektor-dlya-moyushchih-sredstv-soplo-12-mm/" TargetMode="External"/><Relationship Id="rId_hyperlink_284" Type="http://schemas.openxmlformats.org/officeDocument/2006/relationships/hyperlink" Target="https://him-auto.ru/pengogeneratory-i-penokomplekty/ehzhektor-dlya-moyushchih-sredstv-soplo-14-mm-latun/" TargetMode="External"/><Relationship Id="rId_hyperlink_285" Type="http://schemas.openxmlformats.org/officeDocument/2006/relationships/hyperlink" Target="https://him-auto.ru/pengogeneratory-i-penokomplekty/ehzhektor-dlya-moyushchih-sredstv-soplo-14-mm-nerzhstal/" TargetMode="External"/><Relationship Id="rId_hyperlink_286" Type="http://schemas.openxmlformats.org/officeDocument/2006/relationships/hyperlink" Target="https://him-auto.ru/pengogeneratory-i-penokomplekty/ehzhektor-dlya-moyushchih-sredstv-soplo-18-mm/" TargetMode="External"/><Relationship Id="rId_hyperlink_287" Type="http://schemas.openxmlformats.org/officeDocument/2006/relationships/hyperlink" Target="https://him-auto.ru/pengogeneratory-i-penokomplekty/ehzhektor-dlya-shchetki-14-g-14-shnerzh/" TargetMode="External"/><Relationship Id="rId_hyperlink_288" Type="http://schemas.openxmlformats.org/officeDocument/2006/relationships/hyperlink" Target="https://him-auto.ru/pengogeneratory-i-penokomplekty/ehzhektor-nereguliruemyj-soplo-21-vhod-38sh-38sh-nerzh-stal/" TargetMode="External"/><Relationship Id="rId_hyperlink_289" Type="http://schemas.openxmlformats.org/officeDocument/2006/relationships/hyperlink" Target="https://him-auto.ru/pengogeneratory-i-penokomplekty/ehzhektor-reguliruemyj-soplo-21-vhod-38sh-38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9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  <col min="8" max="8" width="10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7" t="s">
        <v>3</v>
      </c>
      <c r="B6" s="2"/>
      <c r="C6" s="2"/>
      <c r="D6" s="2"/>
      <c r="E6" s="16"/>
      <c r="F6" s="11"/>
      <c r="G6" s="11"/>
      <c r="H6" s="19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4" t="s">
        <v>9</v>
      </c>
      <c r="G7" s="12" t="s">
        <v>10</v>
      </c>
      <c r="H7" s="3" t="s">
        <v>11</v>
      </c>
    </row>
    <row r="8" spans="1:8" outlineLevel="1">
      <c r="A8" s="18">
        <v>1</v>
      </c>
      <c r="B8" s="9" t="s">
        <v>12</v>
      </c>
      <c r="C8" s="10" t="s">
        <v>13</v>
      </c>
      <c r="D8" s="10" t="s">
        <v>14</v>
      </c>
      <c r="E8" s="8">
        <v>1000.0</v>
      </c>
      <c r="F8" s="15">
        <v>557.0</v>
      </c>
      <c r="G8" s="13">
        <f>F8*8</f>
        <v>4456</v>
      </c>
      <c r="H8" s="18" t="s">
        <v>15</v>
      </c>
    </row>
    <row r="9" spans="1:8" outlineLevel="1">
      <c r="A9" s="18">
        <v>2</v>
      </c>
      <c r="B9" s="9" t="s">
        <v>12</v>
      </c>
      <c r="C9" s="10" t="s">
        <v>16</v>
      </c>
      <c r="D9" s="10" t="s">
        <v>17</v>
      </c>
      <c r="E9" s="8" t="s">
        <v>18</v>
      </c>
      <c r="F9" s="15">
        <v>550.0</v>
      </c>
      <c r="G9" s="13">
        <f>F9*9</f>
        <v>4950</v>
      </c>
      <c r="H9" s="18" t="s">
        <v>15</v>
      </c>
    </row>
    <row r="10" spans="1:8" outlineLevel="1">
      <c r="A10" s="18">
        <v>3</v>
      </c>
      <c r="B10" s="9" t="s">
        <v>19</v>
      </c>
      <c r="C10" s="10" t="s">
        <v>20</v>
      </c>
      <c r="D10" s="10" t="s">
        <v>21</v>
      </c>
      <c r="E10" s="8">
        <v>1000.0</v>
      </c>
      <c r="F10" s="15">
        <v>2712.0</v>
      </c>
      <c r="G10" s="13">
        <f>F10*10</f>
        <v>27120</v>
      </c>
      <c r="H10" s="18" t="s">
        <v>15</v>
      </c>
    </row>
    <row r="11" spans="1:8" outlineLevel="1">
      <c r="A11" s="18">
        <v>4</v>
      </c>
      <c r="B11" s="9" t="s">
        <v>22</v>
      </c>
      <c r="C11" s="10" t="s">
        <v>23</v>
      </c>
      <c r="D11" s="10" t="s">
        <v>24</v>
      </c>
      <c r="E11" s="8">
        <v>1000.0</v>
      </c>
      <c r="F11" s="15">
        <v>0.0</v>
      </c>
      <c r="G11" s="13">
        <f>F11*11</f>
        <v>0</v>
      </c>
      <c r="H11" s="18" t="s">
        <v>15</v>
      </c>
    </row>
    <row r="12" spans="1:8" outlineLevel="1">
      <c r="A12" s="18">
        <v>5</v>
      </c>
      <c r="B12" s="9" t="s">
        <v>25</v>
      </c>
      <c r="C12" s="10" t="s">
        <v>26</v>
      </c>
      <c r="D12" s="10" t="s">
        <v>27</v>
      </c>
      <c r="E12" s="8" t="s">
        <v>18</v>
      </c>
      <c r="F12" s="15">
        <v>428.0</v>
      </c>
      <c r="G12" s="13">
        <f>F12*12</f>
        <v>5136</v>
      </c>
      <c r="H12" s="18" t="s">
        <v>15</v>
      </c>
    </row>
    <row r="13" spans="1:8" outlineLevel="1">
      <c r="A13" s="18">
        <v>6</v>
      </c>
      <c r="B13" s="9" t="s">
        <v>28</v>
      </c>
      <c r="C13" s="10" t="s">
        <v>29</v>
      </c>
      <c r="D13" s="10" t="s">
        <v>30</v>
      </c>
      <c r="E13" s="8">
        <v>1000.0</v>
      </c>
      <c r="F13" s="15">
        <v>439.0</v>
      </c>
      <c r="G13" s="13">
        <f>F13*13</f>
        <v>5707</v>
      </c>
      <c r="H13" s="18" t="s">
        <v>15</v>
      </c>
    </row>
    <row r="14" spans="1:8" outlineLevel="1">
      <c r="A14" s="18">
        <v>7</v>
      </c>
      <c r="B14" s="9" t="s">
        <v>31</v>
      </c>
      <c r="C14" s="10" t="s">
        <v>32</v>
      </c>
      <c r="D14" s="10" t="s">
        <v>33</v>
      </c>
      <c r="E14" s="8" t="s">
        <v>18</v>
      </c>
      <c r="F14" s="15">
        <v>321.0</v>
      </c>
      <c r="G14" s="13">
        <f>F14*14</f>
        <v>4494</v>
      </c>
      <c r="H14" s="18" t="s">
        <v>15</v>
      </c>
    </row>
    <row r="15" spans="1:8" outlineLevel="1">
      <c r="A15" s="18">
        <v>8</v>
      </c>
      <c r="B15" s="9" t="s">
        <v>34</v>
      </c>
      <c r="C15" s="10" t="s">
        <v>35</v>
      </c>
      <c r="D15" s="10" t="s">
        <v>36</v>
      </c>
      <c r="E15" s="8" t="s">
        <v>18</v>
      </c>
      <c r="F15" s="15">
        <v>642.0</v>
      </c>
      <c r="G15" s="13">
        <f>F15*15</f>
        <v>9630</v>
      </c>
      <c r="H15" s="18" t="s">
        <v>15</v>
      </c>
    </row>
    <row r="16" spans="1:8" outlineLevel="1">
      <c r="A16" s="18">
        <v>9</v>
      </c>
      <c r="B16" s="9" t="s">
        <v>37</v>
      </c>
      <c r="C16" s="10" t="s">
        <v>38</v>
      </c>
      <c r="D16" s="10" t="s">
        <v>39</v>
      </c>
      <c r="E16" s="8" t="s">
        <v>18</v>
      </c>
      <c r="F16" s="15">
        <v>256.8</v>
      </c>
      <c r="G16" s="13">
        <f>F16*16</f>
        <v>4108.8</v>
      </c>
      <c r="H16" s="18" t="s">
        <v>15</v>
      </c>
    </row>
    <row r="17" spans="1:8" outlineLevel="1">
      <c r="A17" s="18">
        <v>10</v>
      </c>
      <c r="B17" s="9" t="s">
        <v>40</v>
      </c>
      <c r="C17" s="10" t="s">
        <v>41</v>
      </c>
      <c r="D17" s="10" t="s">
        <v>42</v>
      </c>
      <c r="E17" s="8" t="s">
        <v>18</v>
      </c>
      <c r="F17" s="15">
        <v>321.0</v>
      </c>
      <c r="G17" s="13">
        <f>F17*17</f>
        <v>5457</v>
      </c>
      <c r="H17" s="18" t="s">
        <v>15</v>
      </c>
    </row>
    <row r="18" spans="1:8" outlineLevel="1">
      <c r="A18" s="18">
        <v>11</v>
      </c>
      <c r="B18" s="9" t="s">
        <v>43</v>
      </c>
      <c r="C18" s="10" t="s">
        <v>44</v>
      </c>
      <c r="D18" s="10" t="s">
        <v>45</v>
      </c>
      <c r="E18" s="8" t="s">
        <v>18</v>
      </c>
      <c r="F18" s="15">
        <v>374.5</v>
      </c>
      <c r="G18" s="13">
        <f>F18*18</f>
        <v>6741</v>
      </c>
      <c r="H18" s="18" t="s">
        <v>15</v>
      </c>
    </row>
    <row r="19" spans="1:8" outlineLevel="1">
      <c r="A19" s="18">
        <v>12</v>
      </c>
      <c r="B19" s="9" t="s">
        <v>46</v>
      </c>
      <c r="C19" s="10" t="s">
        <v>47</v>
      </c>
      <c r="D19" s="10" t="s">
        <v>48</v>
      </c>
      <c r="E19" s="8" t="s">
        <v>18</v>
      </c>
      <c r="F19" s="15">
        <v>321.0</v>
      </c>
      <c r="G19" s="13">
        <f>F19*19</f>
        <v>6099</v>
      </c>
      <c r="H19" s="18" t="s">
        <v>15</v>
      </c>
    </row>
    <row r="20" spans="1:8" outlineLevel="1">
      <c r="A20" s="18">
        <v>13</v>
      </c>
      <c r="B20" s="9" t="s">
        <v>49</v>
      </c>
      <c r="C20" s="10" t="s">
        <v>50</v>
      </c>
      <c r="D20" s="10" t="s">
        <v>51</v>
      </c>
      <c r="E20" s="8" t="s">
        <v>18</v>
      </c>
      <c r="F20" s="15">
        <v>321.0</v>
      </c>
      <c r="G20" s="13">
        <f>F20*20</f>
        <v>6420</v>
      </c>
      <c r="H20" s="18" t="s">
        <v>15</v>
      </c>
    </row>
    <row r="21" spans="1:8" outlineLevel="1">
      <c r="A21" s="18">
        <v>14</v>
      </c>
      <c r="B21" s="9" t="s">
        <v>19</v>
      </c>
      <c r="C21" s="10" t="s">
        <v>52</v>
      </c>
      <c r="D21" s="10" t="s">
        <v>53</v>
      </c>
      <c r="E21" s="8" t="s">
        <v>18</v>
      </c>
      <c r="F21" s="15">
        <v>3080.0</v>
      </c>
      <c r="G21" s="13">
        <f>F21*21</f>
        <v>64680</v>
      </c>
      <c r="H21" s="18" t="s">
        <v>15</v>
      </c>
    </row>
    <row r="22" spans="1:8" outlineLevel="1">
      <c r="A22" s="18">
        <v>15</v>
      </c>
      <c r="B22" s="9" t="s">
        <v>54</v>
      </c>
      <c r="C22" s="10" t="s">
        <v>55</v>
      </c>
      <c r="D22" s="10" t="s">
        <v>56</v>
      </c>
      <c r="E22" s="8" t="s">
        <v>18</v>
      </c>
      <c r="F22" s="15">
        <v>214.0</v>
      </c>
      <c r="G22" s="13">
        <f>F22*22</f>
        <v>4708</v>
      </c>
      <c r="H22" s="18" t="s">
        <v>15</v>
      </c>
    </row>
    <row r="23" spans="1:8" outlineLevel="1">
      <c r="A23" s="18">
        <v>16</v>
      </c>
      <c r="B23" s="9" t="s">
        <v>57</v>
      </c>
      <c r="C23" s="10" t="s">
        <v>58</v>
      </c>
      <c r="D23" s="10" t="s">
        <v>59</v>
      </c>
      <c r="E23" s="8">
        <v>1000.0</v>
      </c>
      <c r="F23" s="15">
        <v>40.0</v>
      </c>
      <c r="G23" s="13">
        <f>F23*23</f>
        <v>920</v>
      </c>
      <c r="H23" s="18" t="s">
        <v>15</v>
      </c>
    </row>
    <row r="24" spans="1:8" outlineLevel="1">
      <c r="A24" s="18">
        <v>17</v>
      </c>
      <c r="B24" s="9" t="s">
        <v>60</v>
      </c>
      <c r="C24" s="10" t="s">
        <v>61</v>
      </c>
      <c r="D24" s="10" t="s">
        <v>62</v>
      </c>
      <c r="E24" s="8" t="s">
        <v>18</v>
      </c>
      <c r="F24" s="15">
        <v>2364.7</v>
      </c>
      <c r="G24" s="13">
        <f>F24*24</f>
        <v>56752.8</v>
      </c>
      <c r="H24" s="18" t="s">
        <v>15</v>
      </c>
    </row>
    <row r="25" spans="1:8" outlineLevel="1">
      <c r="A25" s="18">
        <v>18</v>
      </c>
      <c r="B25" s="9" t="s">
        <v>60</v>
      </c>
      <c r="C25" s="10" t="s">
        <v>63</v>
      </c>
      <c r="D25" s="10" t="s">
        <v>64</v>
      </c>
      <c r="E25" s="8" t="s">
        <v>18</v>
      </c>
      <c r="F25" s="15">
        <v>1874.0</v>
      </c>
      <c r="G25" s="13">
        <f>F25*25</f>
        <v>46850</v>
      </c>
      <c r="H25" s="18" t="s">
        <v>15</v>
      </c>
    </row>
    <row r="26" spans="1:8" outlineLevel="1">
      <c r="A26" s="18">
        <v>19</v>
      </c>
      <c r="B26" s="9" t="s">
        <v>65</v>
      </c>
      <c r="C26" s="10" t="s">
        <v>66</v>
      </c>
      <c r="D26" s="10" t="s">
        <v>67</v>
      </c>
      <c r="E26" s="8" t="s">
        <v>18</v>
      </c>
      <c r="F26" s="15">
        <v>275.0</v>
      </c>
      <c r="G26" s="13">
        <f>F26*26</f>
        <v>7150</v>
      </c>
      <c r="H26" s="18" t="s">
        <v>15</v>
      </c>
    </row>
    <row r="27" spans="1:8" outlineLevel="1">
      <c r="A27" s="18">
        <v>20</v>
      </c>
      <c r="B27" s="9" t="s">
        <v>68</v>
      </c>
      <c r="C27" s="10" t="s">
        <v>69</v>
      </c>
      <c r="D27" s="10" t="s">
        <v>70</v>
      </c>
      <c r="E27" s="8">
        <v>1000.0</v>
      </c>
      <c r="F27" s="15">
        <v>493.0</v>
      </c>
      <c r="G27" s="13">
        <f>F27*27</f>
        <v>13311</v>
      </c>
      <c r="H27" s="18" t="s">
        <v>15</v>
      </c>
    </row>
    <row r="28" spans="1:8" outlineLevel="1">
      <c r="A28" s="18">
        <v>21</v>
      </c>
      <c r="B28" s="9" t="s">
        <v>71</v>
      </c>
      <c r="C28" s="10" t="s">
        <v>72</v>
      </c>
      <c r="D28" s="10" t="s">
        <v>73</v>
      </c>
      <c r="E28" s="8" t="s">
        <v>18</v>
      </c>
      <c r="F28" s="15">
        <v>1067.0</v>
      </c>
      <c r="G28" s="13">
        <f>F28*28</f>
        <v>29876</v>
      </c>
      <c r="H28" s="18" t="s">
        <v>15</v>
      </c>
    </row>
    <row r="29" spans="1:8" outlineLevel="1">
      <c r="A29" s="18">
        <v>22</v>
      </c>
      <c r="B29" s="9" t="s">
        <v>74</v>
      </c>
      <c r="C29" s="10" t="s">
        <v>75</v>
      </c>
      <c r="D29" s="10" t="s">
        <v>76</v>
      </c>
      <c r="E29" s="8" t="s">
        <v>18</v>
      </c>
      <c r="F29" s="15">
        <v>440.0</v>
      </c>
      <c r="G29" s="13">
        <f>F29*29</f>
        <v>12760</v>
      </c>
      <c r="H29" s="18" t="s">
        <v>15</v>
      </c>
    </row>
    <row r="30" spans="1:8" outlineLevel="1">
      <c r="A30" s="18">
        <v>23</v>
      </c>
      <c r="B30" s="9" t="s">
        <v>77</v>
      </c>
      <c r="C30" s="10" t="s">
        <v>78</v>
      </c>
      <c r="D30" s="10" t="s">
        <v>79</v>
      </c>
      <c r="E30" s="8">
        <v>1000.0</v>
      </c>
      <c r="F30" s="15">
        <v>223124.0</v>
      </c>
      <c r="G30" s="13">
        <f>F30*30</f>
        <v>6693720</v>
      </c>
      <c r="H30" s="18" t="s">
        <v>15</v>
      </c>
    </row>
    <row r="31" spans="1:8" outlineLevel="1">
      <c r="A31" s="18">
        <v>24</v>
      </c>
      <c r="B31" s="9" t="s">
        <v>80</v>
      </c>
      <c r="C31" s="10" t="s">
        <v>81</v>
      </c>
      <c r="D31" s="10" t="s">
        <v>82</v>
      </c>
      <c r="E31" s="8" t="s">
        <v>18</v>
      </c>
      <c r="F31" s="15">
        <v>0.0</v>
      </c>
      <c r="G31" s="13">
        <f>F31*31</f>
        <v>0</v>
      </c>
      <c r="H31" s="18" t="s">
        <v>15</v>
      </c>
    </row>
    <row r="32" spans="1:8" outlineLevel="1">
      <c r="A32" s="18">
        <v>25</v>
      </c>
      <c r="B32" s="9" t="s">
        <v>83</v>
      </c>
      <c r="C32" s="10" t="s">
        <v>84</v>
      </c>
      <c r="D32" s="10" t="s">
        <v>85</v>
      </c>
      <c r="E32" s="8" t="s">
        <v>18</v>
      </c>
      <c r="F32" s="15">
        <v>0.0</v>
      </c>
      <c r="G32" s="13">
        <f>F32*32</f>
        <v>0</v>
      </c>
      <c r="H32" s="18" t="s">
        <v>15</v>
      </c>
    </row>
    <row r="33" spans="1:8" outlineLevel="1">
      <c r="A33" s="18">
        <v>26</v>
      </c>
      <c r="B33" s="9" t="s">
        <v>86</v>
      </c>
      <c r="C33" s="10" t="s">
        <v>87</v>
      </c>
      <c r="D33" s="10" t="s">
        <v>88</v>
      </c>
      <c r="E33" s="8" t="s">
        <v>18</v>
      </c>
      <c r="F33" s="15">
        <v>9309.0</v>
      </c>
      <c r="G33" s="13">
        <f>F33*33</f>
        <v>307197</v>
      </c>
      <c r="H33" s="18" t="s">
        <v>15</v>
      </c>
    </row>
    <row r="34" spans="1:8" outlineLevel="1">
      <c r="A34" s="18">
        <v>27</v>
      </c>
      <c r="B34" s="9" t="s">
        <v>86</v>
      </c>
      <c r="C34" s="10" t="s">
        <v>89</v>
      </c>
      <c r="D34" s="10" t="s">
        <v>90</v>
      </c>
      <c r="E34" s="8" t="s">
        <v>18</v>
      </c>
      <c r="F34" s="15">
        <v>7565.0</v>
      </c>
      <c r="G34" s="13">
        <f>F34*34</f>
        <v>257210</v>
      </c>
      <c r="H34" s="18" t="s">
        <v>15</v>
      </c>
    </row>
    <row r="35" spans="1:8" outlineLevel="1">
      <c r="A35" s="18">
        <v>28</v>
      </c>
      <c r="B35" s="9" t="s">
        <v>91</v>
      </c>
      <c r="C35" s="10" t="s">
        <v>92</v>
      </c>
      <c r="D35" s="10" t="s">
        <v>93</v>
      </c>
      <c r="E35" s="8">
        <v>1000.0</v>
      </c>
      <c r="F35" s="15">
        <v>0.0</v>
      </c>
      <c r="G35" s="13">
        <f>F35*35</f>
        <v>0</v>
      </c>
      <c r="H35" s="18" t="s">
        <v>15</v>
      </c>
    </row>
    <row r="36" spans="1:8" outlineLevel="1">
      <c r="A36" s="18">
        <v>29</v>
      </c>
      <c r="B36" s="9" t="s">
        <v>94</v>
      </c>
      <c r="C36" s="10" t="s">
        <v>95</v>
      </c>
      <c r="D36" s="10" t="s">
        <v>96</v>
      </c>
      <c r="E36" s="8">
        <v>1000.0</v>
      </c>
      <c r="F36" s="15">
        <v>15223.0</v>
      </c>
      <c r="G36" s="13">
        <f>F36*36</f>
        <v>548028</v>
      </c>
      <c r="H36" s="18" t="s">
        <v>15</v>
      </c>
    </row>
    <row r="37" spans="1:8" outlineLevel="1">
      <c r="A37" s="18">
        <v>30</v>
      </c>
      <c r="B37" s="9" t="s">
        <v>94</v>
      </c>
      <c r="C37" s="10" t="s">
        <v>97</v>
      </c>
      <c r="D37" s="10" t="s">
        <v>98</v>
      </c>
      <c r="E37" s="8" t="s">
        <v>18</v>
      </c>
      <c r="F37" s="15">
        <v>17050.0</v>
      </c>
      <c r="G37" s="13">
        <f>F37*37</f>
        <v>630850</v>
      </c>
      <c r="H37" s="18" t="s">
        <v>15</v>
      </c>
    </row>
    <row r="38" spans="1:8" outlineLevel="1">
      <c r="A38" s="18">
        <v>31</v>
      </c>
      <c r="B38" s="9" t="s">
        <v>94</v>
      </c>
      <c r="C38" s="10" t="s">
        <v>99</v>
      </c>
      <c r="D38" s="10" t="s">
        <v>100</v>
      </c>
      <c r="E38" s="8" t="s">
        <v>18</v>
      </c>
      <c r="F38" s="15">
        <v>16060.0</v>
      </c>
      <c r="G38" s="13">
        <f>F38*38</f>
        <v>610280</v>
      </c>
      <c r="H38" s="18" t="s">
        <v>15</v>
      </c>
    </row>
    <row r="39" spans="1:8" outlineLevel="1">
      <c r="A39" s="18">
        <v>32</v>
      </c>
      <c r="B39" s="9" t="s">
        <v>101</v>
      </c>
      <c r="C39" s="10" t="s">
        <v>102</v>
      </c>
      <c r="D39" s="10" t="s">
        <v>103</v>
      </c>
      <c r="E39" s="8">
        <v>1000.0</v>
      </c>
      <c r="F39" s="15">
        <v>132.0</v>
      </c>
      <c r="G39" s="13">
        <f>F39*39</f>
        <v>5148</v>
      </c>
      <c r="H39" s="18" t="s">
        <v>15</v>
      </c>
    </row>
    <row r="40" spans="1:8" outlineLevel="1">
      <c r="A40" s="18">
        <v>33</v>
      </c>
      <c r="B40" s="9" t="s">
        <v>104</v>
      </c>
      <c r="C40" s="10" t="s">
        <v>105</v>
      </c>
      <c r="D40" s="10" t="s">
        <v>106</v>
      </c>
      <c r="E40" s="8" t="s">
        <v>18</v>
      </c>
      <c r="F40" s="15">
        <v>107.0</v>
      </c>
      <c r="G40" s="13">
        <f>F40*40</f>
        <v>4280</v>
      </c>
      <c r="H40" s="18" t="s">
        <v>15</v>
      </c>
    </row>
    <row r="41" spans="1:8" outlineLevel="1">
      <c r="A41" s="18">
        <v>34</v>
      </c>
      <c r="B41" s="9" t="s">
        <v>107</v>
      </c>
      <c r="C41" s="10" t="s">
        <v>108</v>
      </c>
      <c r="D41" s="10" t="s">
        <v>109</v>
      </c>
      <c r="E41" s="8">
        <v>1000.0</v>
      </c>
      <c r="F41" s="15">
        <v>0.0</v>
      </c>
      <c r="G41" s="13">
        <f>F41*41</f>
        <v>0</v>
      </c>
      <c r="H41" s="18" t="s">
        <v>15</v>
      </c>
    </row>
    <row r="42" spans="1:8" outlineLevel="1">
      <c r="A42" s="18">
        <v>35</v>
      </c>
      <c r="B42" s="9" t="s">
        <v>110</v>
      </c>
      <c r="C42" s="10" t="s">
        <v>111</v>
      </c>
      <c r="D42" s="10" t="s">
        <v>112</v>
      </c>
      <c r="E42" s="8">
        <v>1000.0</v>
      </c>
      <c r="F42" s="15">
        <v>0.0</v>
      </c>
      <c r="G42" s="13">
        <f>F42*42</f>
        <v>0</v>
      </c>
      <c r="H42" s="18" t="s">
        <v>15</v>
      </c>
    </row>
    <row r="43" spans="1:8" outlineLevel="1">
      <c r="A43" s="18">
        <v>36</v>
      </c>
      <c r="B43" s="9" t="s">
        <v>113</v>
      </c>
      <c r="C43" s="10" t="s">
        <v>114</v>
      </c>
      <c r="D43" s="10" t="s">
        <v>115</v>
      </c>
      <c r="E43" s="8" t="s">
        <v>18</v>
      </c>
      <c r="F43" s="15">
        <v>3080.0</v>
      </c>
      <c r="G43" s="13">
        <f>F43*43</f>
        <v>132440</v>
      </c>
      <c r="H43" s="18" t="s">
        <v>15</v>
      </c>
    </row>
    <row r="44" spans="1:8" outlineLevel="1">
      <c r="A44" s="18">
        <v>37</v>
      </c>
      <c r="B44" s="9" t="s">
        <v>113</v>
      </c>
      <c r="C44" s="10" t="s">
        <v>116</v>
      </c>
      <c r="D44" s="10" t="s">
        <v>117</v>
      </c>
      <c r="E44" s="8">
        <v>1000.0</v>
      </c>
      <c r="F44" s="15">
        <v>2973.0</v>
      </c>
      <c r="G44" s="13">
        <f>F44*44</f>
        <v>130812</v>
      </c>
      <c r="H44" s="18" t="s">
        <v>15</v>
      </c>
    </row>
    <row r="45" spans="1:8" outlineLevel="1">
      <c r="A45" s="18">
        <v>38</v>
      </c>
      <c r="B45" s="9" t="s">
        <v>118</v>
      </c>
      <c r="C45" s="10" t="s">
        <v>119</v>
      </c>
      <c r="D45" s="10" t="s">
        <v>120</v>
      </c>
      <c r="E45" s="8" t="s">
        <v>18</v>
      </c>
      <c r="F45" s="15">
        <v>19250.0</v>
      </c>
      <c r="G45" s="13">
        <f>F45*45</f>
        <v>866250</v>
      </c>
      <c r="H45" s="18" t="s">
        <v>15</v>
      </c>
    </row>
    <row r="46" spans="1:8" outlineLevel="1">
      <c r="A46" s="18">
        <v>39</v>
      </c>
      <c r="B46" s="9" t="s">
        <v>121</v>
      </c>
      <c r="C46" s="10" t="s">
        <v>119</v>
      </c>
      <c r="D46" s="10" t="s">
        <v>122</v>
      </c>
      <c r="E46" s="8" t="s">
        <v>18</v>
      </c>
      <c r="F46" s="15">
        <v>16874.0</v>
      </c>
      <c r="G46" s="13">
        <f>F46*46</f>
        <v>776204</v>
      </c>
      <c r="H46" s="18" t="s">
        <v>15</v>
      </c>
    </row>
    <row r="47" spans="1:8" outlineLevel="1">
      <c r="A47" s="18">
        <v>40</v>
      </c>
      <c r="B47" s="9" t="s">
        <v>123</v>
      </c>
      <c r="C47" s="10" t="s">
        <v>124</v>
      </c>
      <c r="D47" s="10" t="s">
        <v>125</v>
      </c>
      <c r="E47" s="8" t="s">
        <v>18</v>
      </c>
      <c r="F47" s="15">
        <v>52613.0</v>
      </c>
      <c r="G47" s="13">
        <f>F47*47</f>
        <v>2472811</v>
      </c>
      <c r="H47" s="18" t="s">
        <v>15</v>
      </c>
    </row>
    <row r="48" spans="1:8" outlineLevel="1">
      <c r="A48" s="18">
        <v>41</v>
      </c>
      <c r="B48" s="9" t="s">
        <v>126</v>
      </c>
      <c r="C48" s="10" t="s">
        <v>127</v>
      </c>
      <c r="D48" s="10" t="s">
        <v>128</v>
      </c>
      <c r="E48" s="8" t="s">
        <v>18</v>
      </c>
      <c r="F48" s="15">
        <v>352.0</v>
      </c>
      <c r="G48" s="13">
        <f>F48*48</f>
        <v>16896</v>
      </c>
      <c r="H48" s="18" t="s">
        <v>15</v>
      </c>
    </row>
    <row r="49" spans="1:8" outlineLevel="1">
      <c r="A49" s="18">
        <v>42</v>
      </c>
      <c r="B49" s="9" t="s">
        <v>129</v>
      </c>
      <c r="C49" s="10" t="s">
        <v>130</v>
      </c>
      <c r="D49" s="10" t="s">
        <v>131</v>
      </c>
      <c r="E49" s="8">
        <v>1000.0</v>
      </c>
      <c r="F49" s="15">
        <v>369.0</v>
      </c>
      <c r="G49" s="13">
        <f>F49*49</f>
        <v>18081</v>
      </c>
      <c r="H49" s="18" t="s">
        <v>15</v>
      </c>
    </row>
    <row r="50" spans="1:8" outlineLevel="1">
      <c r="A50" s="18">
        <v>43</v>
      </c>
      <c r="B50" s="9" t="s">
        <v>129</v>
      </c>
      <c r="C50" s="10" t="s">
        <v>132</v>
      </c>
      <c r="D50" s="10" t="s">
        <v>133</v>
      </c>
      <c r="E50" s="8" t="s">
        <v>18</v>
      </c>
      <c r="F50" s="15">
        <v>440.0</v>
      </c>
      <c r="G50" s="13">
        <f>F50*50</f>
        <v>22000</v>
      </c>
      <c r="H50" s="18" t="s">
        <v>15</v>
      </c>
    </row>
    <row r="51" spans="1:8" outlineLevel="1">
      <c r="A51" s="18">
        <v>44</v>
      </c>
      <c r="B51" s="9" t="s">
        <v>134</v>
      </c>
      <c r="C51" s="10" t="s">
        <v>135</v>
      </c>
      <c r="D51" s="10" t="s">
        <v>136</v>
      </c>
      <c r="E51" s="8" t="s">
        <v>18</v>
      </c>
      <c r="F51" s="15">
        <v>214.0</v>
      </c>
      <c r="G51" s="13">
        <f>F51*51</f>
        <v>10914</v>
      </c>
      <c r="H51" s="18" t="s">
        <v>15</v>
      </c>
    </row>
    <row r="52" spans="1:8" outlineLevel="1">
      <c r="A52" s="18">
        <v>45</v>
      </c>
      <c r="B52" s="9" t="s">
        <v>137</v>
      </c>
      <c r="C52" s="10" t="s">
        <v>138</v>
      </c>
      <c r="D52" s="10" t="s">
        <v>139</v>
      </c>
      <c r="E52" s="8">
        <v>1000.0</v>
      </c>
      <c r="F52" s="15">
        <v>471.0</v>
      </c>
      <c r="G52" s="13">
        <f>F52*52</f>
        <v>24492</v>
      </c>
      <c r="H52" s="18" t="s">
        <v>15</v>
      </c>
    </row>
    <row r="53" spans="1:8" outlineLevel="1">
      <c r="A53" s="18">
        <v>46</v>
      </c>
      <c r="B53" s="9" t="s">
        <v>140</v>
      </c>
      <c r="C53" s="10" t="s">
        <v>141</v>
      </c>
      <c r="D53" s="10" t="s">
        <v>142</v>
      </c>
      <c r="E53" s="8">
        <v>1000.0</v>
      </c>
      <c r="F53" s="15">
        <v>525.0</v>
      </c>
      <c r="G53" s="13">
        <f>F53*53</f>
        <v>27825</v>
      </c>
      <c r="H53" s="18" t="s">
        <v>15</v>
      </c>
    </row>
    <row r="54" spans="1:8" outlineLevel="1">
      <c r="A54" s="18">
        <v>47</v>
      </c>
      <c r="B54" s="9" t="s">
        <v>143</v>
      </c>
      <c r="C54" s="10" t="s">
        <v>144</v>
      </c>
      <c r="D54" s="10" t="s">
        <v>145</v>
      </c>
      <c r="E54" s="8">
        <v>1000.0</v>
      </c>
      <c r="F54" s="15">
        <v>1770.0</v>
      </c>
      <c r="G54" s="13">
        <f>F54*54</f>
        <v>95580</v>
      </c>
      <c r="H54" s="18" t="s">
        <v>15</v>
      </c>
    </row>
    <row r="55" spans="1:8" outlineLevel="1">
      <c r="A55" s="18">
        <v>48</v>
      </c>
      <c r="B55" s="9" t="s">
        <v>146</v>
      </c>
      <c r="C55" s="10" t="s">
        <v>147</v>
      </c>
      <c r="D55" s="10" t="s">
        <v>148</v>
      </c>
      <c r="E55" s="8">
        <v>1000.0</v>
      </c>
      <c r="F55" s="15">
        <v>2125.0</v>
      </c>
      <c r="G55" s="13">
        <f>F55*55</f>
        <v>116875</v>
      </c>
      <c r="H55" s="18" t="s">
        <v>15</v>
      </c>
    </row>
    <row r="56" spans="1:8" outlineLevel="1">
      <c r="A56" s="18">
        <v>49</v>
      </c>
      <c r="B56" s="9" t="s">
        <v>149</v>
      </c>
      <c r="C56" s="10" t="s">
        <v>150</v>
      </c>
      <c r="D56" s="10" t="s">
        <v>151</v>
      </c>
      <c r="E56" s="8">
        <v>1000.0</v>
      </c>
      <c r="F56" s="15">
        <v>2394.0</v>
      </c>
      <c r="G56" s="13">
        <f>F56*56</f>
        <v>134064</v>
      </c>
      <c r="H56" s="18" t="s">
        <v>15</v>
      </c>
    </row>
    <row r="57" spans="1:8" outlineLevel="1">
      <c r="A57" s="18">
        <v>50</v>
      </c>
      <c r="B57" s="9" t="s">
        <v>143</v>
      </c>
      <c r="C57" s="10" t="s">
        <v>152</v>
      </c>
      <c r="D57" s="10" t="s">
        <v>153</v>
      </c>
      <c r="E57" s="8" t="s">
        <v>18</v>
      </c>
      <c r="F57" s="15">
        <v>2200.0</v>
      </c>
      <c r="G57" s="13">
        <f>F57*57</f>
        <v>125400</v>
      </c>
      <c r="H57" s="18" t="s">
        <v>15</v>
      </c>
    </row>
    <row r="58" spans="1:8" outlineLevel="1">
      <c r="A58" s="18">
        <v>51</v>
      </c>
      <c r="B58" s="9" t="s">
        <v>154</v>
      </c>
      <c r="C58" s="10" t="s">
        <v>155</v>
      </c>
      <c r="D58" s="10" t="s">
        <v>156</v>
      </c>
      <c r="E58" s="8">
        <v>1000.0</v>
      </c>
      <c r="F58" s="15">
        <v>0.0</v>
      </c>
      <c r="G58" s="13">
        <f>F58*58</f>
        <v>0</v>
      </c>
      <c r="H58" s="18" t="s">
        <v>15</v>
      </c>
    </row>
    <row r="59" spans="1:8" outlineLevel="1">
      <c r="A59" s="18">
        <v>52</v>
      </c>
      <c r="B59" s="9" t="s">
        <v>157</v>
      </c>
      <c r="C59" s="10" t="s">
        <v>158</v>
      </c>
      <c r="D59" s="10" t="s">
        <v>159</v>
      </c>
      <c r="E59" s="8">
        <v>1000.0</v>
      </c>
      <c r="F59" s="15">
        <v>14970.0</v>
      </c>
      <c r="G59" s="13">
        <f>F59*59</f>
        <v>883230</v>
      </c>
      <c r="H59" s="18" t="s">
        <v>15</v>
      </c>
    </row>
    <row r="60" spans="1:8" outlineLevel="1">
      <c r="A60" s="18">
        <v>53</v>
      </c>
      <c r="B60" s="9" t="s">
        <v>160</v>
      </c>
      <c r="C60" s="10" t="s">
        <v>161</v>
      </c>
      <c r="D60" s="10" t="s">
        <v>162</v>
      </c>
      <c r="E60" s="8">
        <v>1000.0</v>
      </c>
      <c r="F60" s="15">
        <v>13312.0</v>
      </c>
      <c r="G60" s="13">
        <f>F60*60</f>
        <v>798720</v>
      </c>
      <c r="H60" s="18" t="s">
        <v>15</v>
      </c>
    </row>
    <row r="61" spans="1:8" outlineLevel="1">
      <c r="A61" s="18">
        <v>54</v>
      </c>
      <c r="B61" s="9" t="s">
        <v>163</v>
      </c>
      <c r="C61" s="10" t="s">
        <v>164</v>
      </c>
      <c r="D61" s="10" t="s">
        <v>165</v>
      </c>
      <c r="E61" s="8">
        <v>1000.0</v>
      </c>
      <c r="F61" s="15">
        <v>12303.0</v>
      </c>
      <c r="G61" s="13">
        <f>F61*61</f>
        <v>750483</v>
      </c>
      <c r="H61" s="18" t="s">
        <v>15</v>
      </c>
    </row>
    <row r="62" spans="1:8" outlineLevel="1">
      <c r="A62" s="18">
        <v>55</v>
      </c>
      <c r="B62" s="9" t="s">
        <v>166</v>
      </c>
      <c r="C62" s="10" t="s">
        <v>167</v>
      </c>
      <c r="D62" s="10" t="s">
        <v>168</v>
      </c>
      <c r="E62" s="8">
        <v>1000.0</v>
      </c>
      <c r="F62" s="15">
        <v>15462.0</v>
      </c>
      <c r="G62" s="13">
        <f>F62*62</f>
        <v>958644</v>
      </c>
      <c r="H62" s="18" t="s">
        <v>15</v>
      </c>
    </row>
    <row r="63" spans="1:8" outlineLevel="1">
      <c r="A63" s="18">
        <v>56</v>
      </c>
      <c r="B63" s="9" t="s">
        <v>169</v>
      </c>
      <c r="C63" s="10" t="s">
        <v>170</v>
      </c>
      <c r="D63" s="10" t="s">
        <v>171</v>
      </c>
      <c r="E63" s="8">
        <v>1000.0</v>
      </c>
      <c r="F63" s="15">
        <v>15951.0</v>
      </c>
      <c r="G63" s="13">
        <f>F63*63</f>
        <v>1004913</v>
      </c>
      <c r="H63" s="18" t="s">
        <v>15</v>
      </c>
    </row>
    <row r="64" spans="1:8" outlineLevel="1">
      <c r="A64" s="18">
        <v>57</v>
      </c>
      <c r="B64" s="9" t="s">
        <v>172</v>
      </c>
      <c r="C64" s="10" t="s">
        <v>173</v>
      </c>
      <c r="D64" s="10" t="s">
        <v>174</v>
      </c>
      <c r="E64" s="8" t="s">
        <v>18</v>
      </c>
      <c r="F64" s="15">
        <v>214.0</v>
      </c>
      <c r="G64" s="13">
        <f>F64*64</f>
        <v>13696</v>
      </c>
      <c r="H64" s="18" t="s">
        <v>15</v>
      </c>
    </row>
    <row r="65" spans="1:8" outlineLevel="1">
      <c r="A65" s="18">
        <v>58</v>
      </c>
      <c r="B65" s="9" t="s">
        <v>175</v>
      </c>
      <c r="C65" s="10" t="s">
        <v>176</v>
      </c>
      <c r="D65" s="10" t="s">
        <v>177</v>
      </c>
      <c r="E65" s="8" t="s">
        <v>18</v>
      </c>
      <c r="F65" s="15">
        <v>107.0</v>
      </c>
      <c r="G65" s="13">
        <f>F65*65</f>
        <v>6955</v>
      </c>
      <c r="H65" s="18" t="s">
        <v>15</v>
      </c>
    </row>
    <row r="66" spans="1:8" outlineLevel="1">
      <c r="A66" s="18">
        <v>59</v>
      </c>
      <c r="B66" s="9" t="s">
        <v>178</v>
      </c>
      <c r="C66" s="10" t="s">
        <v>179</v>
      </c>
      <c r="D66" s="10" t="s">
        <v>180</v>
      </c>
      <c r="E66" s="8" t="s">
        <v>18</v>
      </c>
      <c r="F66" s="15">
        <v>535.0</v>
      </c>
      <c r="G66" s="13">
        <f>F66*66</f>
        <v>35310</v>
      </c>
      <c r="H66" s="18" t="s">
        <v>15</v>
      </c>
    </row>
    <row r="67" spans="1:8" outlineLevel="1">
      <c r="A67" s="18">
        <v>60</v>
      </c>
      <c r="B67" s="9" t="s">
        <v>181</v>
      </c>
      <c r="C67" s="10" t="s">
        <v>182</v>
      </c>
      <c r="D67" s="10" t="s">
        <v>183</v>
      </c>
      <c r="E67" s="8" t="s">
        <v>18</v>
      </c>
      <c r="F67" s="15">
        <v>1661.0</v>
      </c>
      <c r="G67" s="13">
        <f>F67*67</f>
        <v>111287</v>
      </c>
      <c r="H67" s="18" t="s">
        <v>15</v>
      </c>
    </row>
    <row r="68" spans="1:8" outlineLevel="1">
      <c r="A68" s="18">
        <v>61</v>
      </c>
      <c r="B68" s="9" t="s">
        <v>184</v>
      </c>
      <c r="C68" s="10" t="s">
        <v>185</v>
      </c>
      <c r="D68" s="10" t="s">
        <v>186</v>
      </c>
      <c r="E68" s="8" t="s">
        <v>18</v>
      </c>
      <c r="F68" s="15">
        <v>674.1</v>
      </c>
      <c r="G68" s="13">
        <f>F68*68</f>
        <v>45838.8</v>
      </c>
      <c r="H68" s="18" t="s">
        <v>15</v>
      </c>
    </row>
    <row r="69" spans="1:8" outlineLevel="1">
      <c r="A69" s="18">
        <v>62</v>
      </c>
      <c r="B69" s="9" t="s">
        <v>187</v>
      </c>
      <c r="C69" s="10" t="s">
        <v>188</v>
      </c>
      <c r="D69" s="10" t="s">
        <v>189</v>
      </c>
      <c r="E69" s="8">
        <v>1000.0</v>
      </c>
      <c r="F69" s="15">
        <v>2057.0</v>
      </c>
      <c r="G69" s="13">
        <f>F69*69</f>
        <v>141933</v>
      </c>
      <c r="H69" s="18" t="s">
        <v>15</v>
      </c>
    </row>
    <row r="70" spans="1:8" outlineLevel="1">
      <c r="A70" s="18">
        <v>63</v>
      </c>
      <c r="B70" s="9" t="s">
        <v>187</v>
      </c>
      <c r="C70" s="10" t="s">
        <v>190</v>
      </c>
      <c r="D70" s="10" t="s">
        <v>191</v>
      </c>
      <c r="E70" s="8" t="s">
        <v>18</v>
      </c>
      <c r="F70" s="15">
        <v>1760.0</v>
      </c>
      <c r="G70" s="13">
        <f>F70*70</f>
        <v>123200</v>
      </c>
      <c r="H70" s="18" t="s">
        <v>15</v>
      </c>
    </row>
    <row r="71" spans="1:8" outlineLevel="1">
      <c r="A71" s="18">
        <v>64</v>
      </c>
      <c r="B71" s="9" t="s">
        <v>192</v>
      </c>
      <c r="C71" s="10" t="s">
        <v>193</v>
      </c>
      <c r="D71" s="10" t="s">
        <v>194</v>
      </c>
      <c r="E71" s="8" t="s">
        <v>18</v>
      </c>
      <c r="F71" s="15">
        <v>4400.0</v>
      </c>
      <c r="G71" s="13">
        <f>F71*71</f>
        <v>312400</v>
      </c>
      <c r="H71" s="18" t="s">
        <v>15</v>
      </c>
    </row>
    <row r="72" spans="1:8" outlineLevel="1">
      <c r="A72" s="18">
        <v>65</v>
      </c>
      <c r="B72" s="9" t="s">
        <v>195</v>
      </c>
      <c r="C72" s="10" t="s">
        <v>196</v>
      </c>
      <c r="D72" s="10" t="s">
        <v>197</v>
      </c>
      <c r="E72" s="8" t="s">
        <v>18</v>
      </c>
      <c r="F72" s="15">
        <v>340.0</v>
      </c>
      <c r="G72" s="13">
        <f>F72*72</f>
        <v>24480</v>
      </c>
      <c r="H72" s="18" t="s">
        <v>15</v>
      </c>
    </row>
    <row r="73" spans="1:8" outlineLevel="1">
      <c r="A73" s="18">
        <v>66</v>
      </c>
      <c r="B73" s="9" t="s">
        <v>192</v>
      </c>
      <c r="C73" s="10" t="s">
        <v>198</v>
      </c>
      <c r="D73" s="10" t="s">
        <v>199</v>
      </c>
      <c r="E73" s="8">
        <v>1000.0</v>
      </c>
      <c r="F73" s="15">
        <v>3502.0</v>
      </c>
      <c r="G73" s="13">
        <f>F73*73</f>
        <v>255646</v>
      </c>
      <c r="H73" s="18" t="s">
        <v>15</v>
      </c>
    </row>
    <row r="74" spans="1:8" outlineLevel="1">
      <c r="A74" s="18">
        <v>67</v>
      </c>
      <c r="B74" s="9" t="s">
        <v>200</v>
      </c>
      <c r="C74" s="10" t="s">
        <v>201</v>
      </c>
      <c r="D74" s="10" t="s">
        <v>202</v>
      </c>
      <c r="E74" s="8">
        <v>1000.0</v>
      </c>
      <c r="F74" s="15">
        <v>687.0</v>
      </c>
      <c r="G74" s="13">
        <f>F74*74</f>
        <v>50838</v>
      </c>
      <c r="H74" s="18" t="s">
        <v>15</v>
      </c>
    </row>
    <row r="75" spans="1:8" outlineLevel="1">
      <c r="A75" s="18">
        <v>68</v>
      </c>
      <c r="B75" s="9" t="s">
        <v>200</v>
      </c>
      <c r="C75" s="10" t="s">
        <v>203</v>
      </c>
      <c r="D75" s="10" t="s">
        <v>204</v>
      </c>
      <c r="E75" s="8" t="s">
        <v>18</v>
      </c>
      <c r="F75" s="15">
        <v>880.0</v>
      </c>
      <c r="G75" s="13">
        <f>F75*75</f>
        <v>66000</v>
      </c>
      <c r="H75" s="18" t="s">
        <v>15</v>
      </c>
    </row>
    <row r="76" spans="1:8" outlineLevel="1">
      <c r="A76" s="18">
        <v>69</v>
      </c>
      <c r="B76" s="9" t="s">
        <v>205</v>
      </c>
      <c r="C76" s="10" t="s">
        <v>206</v>
      </c>
      <c r="D76" s="10" t="s">
        <v>207</v>
      </c>
      <c r="E76" s="8" t="s">
        <v>18</v>
      </c>
      <c r="F76" s="15">
        <v>880.0</v>
      </c>
      <c r="G76" s="13">
        <f>F76*76</f>
        <v>66880</v>
      </c>
      <c r="H76" s="18" t="s">
        <v>15</v>
      </c>
    </row>
    <row r="77" spans="1:8" outlineLevel="1">
      <c r="A77" s="18">
        <v>70</v>
      </c>
      <c r="B77" s="9" t="s">
        <v>208</v>
      </c>
      <c r="C77" s="10" t="s">
        <v>209</v>
      </c>
      <c r="D77" s="10" t="s">
        <v>210</v>
      </c>
      <c r="E77" s="8">
        <v>1000.0</v>
      </c>
      <c r="F77" s="15">
        <v>1069.0</v>
      </c>
      <c r="G77" s="13">
        <f>F77*77</f>
        <v>82313</v>
      </c>
      <c r="H77" s="18" t="s">
        <v>15</v>
      </c>
    </row>
    <row r="78" spans="1:8" outlineLevel="1">
      <c r="A78" s="18">
        <v>71</v>
      </c>
      <c r="B78" s="9" t="s">
        <v>211</v>
      </c>
      <c r="C78" s="10" t="s">
        <v>212</v>
      </c>
      <c r="D78" s="10" t="s">
        <v>213</v>
      </c>
      <c r="E78" s="8" t="s">
        <v>18</v>
      </c>
      <c r="F78" s="15">
        <v>1551.0</v>
      </c>
      <c r="G78" s="13">
        <f>F78*78</f>
        <v>120978</v>
      </c>
      <c r="H78" s="18" t="s">
        <v>15</v>
      </c>
    </row>
    <row r="79" spans="1:8" outlineLevel="1">
      <c r="A79" s="18">
        <v>72</v>
      </c>
      <c r="B79" s="9" t="s">
        <v>214</v>
      </c>
      <c r="C79" s="10" t="s">
        <v>215</v>
      </c>
      <c r="D79" s="10" t="s">
        <v>216</v>
      </c>
      <c r="E79" s="8">
        <v>1000.0</v>
      </c>
      <c r="F79" s="15">
        <v>107.0</v>
      </c>
      <c r="G79" s="13">
        <f>F79*79</f>
        <v>8453</v>
      </c>
      <c r="H79" s="18" t="s">
        <v>15</v>
      </c>
    </row>
    <row r="80" spans="1:8" outlineLevel="1">
      <c r="A80" s="18">
        <v>73</v>
      </c>
      <c r="B80" s="9" t="s">
        <v>217</v>
      </c>
      <c r="C80" s="10" t="s">
        <v>218</v>
      </c>
      <c r="D80" s="10" t="s">
        <v>219</v>
      </c>
      <c r="E80" s="8">
        <v>1000.0</v>
      </c>
      <c r="F80" s="15">
        <v>152.0</v>
      </c>
      <c r="G80" s="13">
        <f>F80*80</f>
        <v>12160</v>
      </c>
      <c r="H80" s="18" t="s">
        <v>15</v>
      </c>
    </row>
    <row r="81" spans="1:8" outlineLevel="1">
      <c r="A81" s="18">
        <v>74</v>
      </c>
      <c r="B81" s="9" t="s">
        <v>220</v>
      </c>
      <c r="C81" s="10" t="s">
        <v>221</v>
      </c>
      <c r="D81" s="10" t="s">
        <v>222</v>
      </c>
      <c r="E81" s="8" t="s">
        <v>18</v>
      </c>
      <c r="F81" s="15">
        <v>550.0</v>
      </c>
      <c r="G81" s="13">
        <f>F81*81</f>
        <v>44550</v>
      </c>
      <c r="H81" s="18" t="s">
        <v>15</v>
      </c>
    </row>
    <row r="82" spans="1:8" outlineLevel="1">
      <c r="A82" s="18">
        <v>75</v>
      </c>
      <c r="B82" s="9" t="s">
        <v>223</v>
      </c>
      <c r="C82" s="10" t="s">
        <v>224</v>
      </c>
      <c r="D82" s="10" t="s">
        <v>225</v>
      </c>
      <c r="E82" s="8">
        <v>1000.0</v>
      </c>
      <c r="F82" s="15">
        <v>521.0</v>
      </c>
      <c r="G82" s="13">
        <f>F82*82</f>
        <v>42722</v>
      </c>
      <c r="H82" s="18" t="s">
        <v>15</v>
      </c>
    </row>
    <row r="83" spans="1:8" outlineLevel="1">
      <c r="A83" s="18">
        <v>76</v>
      </c>
      <c r="B83" s="9" t="s">
        <v>226</v>
      </c>
      <c r="C83" s="10" t="s">
        <v>227</v>
      </c>
      <c r="D83" s="10" t="s">
        <v>228</v>
      </c>
      <c r="E83" s="8" t="s">
        <v>18</v>
      </c>
      <c r="F83" s="15">
        <v>1210.0</v>
      </c>
      <c r="G83" s="13">
        <f>F83*83</f>
        <v>100430</v>
      </c>
      <c r="H83" s="18" t="s">
        <v>15</v>
      </c>
    </row>
    <row r="84" spans="1:8" outlineLevel="1">
      <c r="A84" s="18">
        <v>77</v>
      </c>
      <c r="B84" s="9" t="s">
        <v>229</v>
      </c>
      <c r="C84" s="10" t="s">
        <v>230</v>
      </c>
      <c r="D84" s="10" t="s">
        <v>231</v>
      </c>
      <c r="E84" s="8" t="s">
        <v>18</v>
      </c>
      <c r="F84" s="15">
        <v>1870.0</v>
      </c>
      <c r="G84" s="13">
        <f>F84*84</f>
        <v>157080</v>
      </c>
      <c r="H84" s="18" t="s">
        <v>15</v>
      </c>
    </row>
    <row r="85" spans="1:8" outlineLevel="1">
      <c r="A85" s="18">
        <v>78</v>
      </c>
      <c r="B85" s="9" t="s">
        <v>229</v>
      </c>
      <c r="C85" s="10" t="s">
        <v>232</v>
      </c>
      <c r="D85" s="10" t="s">
        <v>233</v>
      </c>
      <c r="E85" s="8">
        <v>1000.0</v>
      </c>
      <c r="F85" s="15">
        <v>1590.0</v>
      </c>
      <c r="G85" s="13">
        <f>F85*85</f>
        <v>135150</v>
      </c>
      <c r="H85" s="18" t="s">
        <v>15</v>
      </c>
    </row>
    <row r="86" spans="1:8" outlineLevel="1">
      <c r="A86" s="18">
        <v>79</v>
      </c>
      <c r="B86" s="9" t="s">
        <v>234</v>
      </c>
      <c r="C86" s="10" t="s">
        <v>235</v>
      </c>
      <c r="D86" s="10" t="s">
        <v>236</v>
      </c>
      <c r="E86" s="8">
        <v>1000.0</v>
      </c>
      <c r="F86" s="15">
        <v>2003.0</v>
      </c>
      <c r="G86" s="13">
        <f>F86*86</f>
        <v>172258</v>
      </c>
      <c r="H86" s="18" t="s">
        <v>15</v>
      </c>
    </row>
    <row r="87" spans="1:8" outlineLevel="1">
      <c r="A87" s="18">
        <v>80</v>
      </c>
      <c r="B87" s="9" t="s">
        <v>237</v>
      </c>
      <c r="C87" s="10" t="s">
        <v>238</v>
      </c>
      <c r="D87" s="10" t="s">
        <v>239</v>
      </c>
      <c r="E87" s="8">
        <v>1000.0</v>
      </c>
      <c r="F87" s="15">
        <v>0.0</v>
      </c>
      <c r="G87" s="13">
        <f>F87*87</f>
        <v>0</v>
      </c>
      <c r="H87" s="18" t="s">
        <v>15</v>
      </c>
    </row>
    <row r="88" spans="1:8" outlineLevel="1">
      <c r="A88" s="18">
        <v>81</v>
      </c>
      <c r="B88" s="9" t="s">
        <v>240</v>
      </c>
      <c r="C88" s="10" t="s">
        <v>241</v>
      </c>
      <c r="D88" s="10" t="s">
        <v>242</v>
      </c>
      <c r="E88" s="8" t="s">
        <v>18</v>
      </c>
      <c r="F88" s="15">
        <v>331.7</v>
      </c>
      <c r="G88" s="13">
        <f>F88*88</f>
        <v>29189.6</v>
      </c>
      <c r="H88" s="18" t="s">
        <v>15</v>
      </c>
    </row>
    <row r="89" spans="1:8" outlineLevel="1">
      <c r="A89" s="18">
        <v>82</v>
      </c>
      <c r="B89" s="9" t="s">
        <v>240</v>
      </c>
      <c r="C89" s="10" t="s">
        <v>243</v>
      </c>
      <c r="D89" s="10" t="s">
        <v>244</v>
      </c>
      <c r="E89" s="8" t="s">
        <v>18</v>
      </c>
      <c r="F89" s="15">
        <v>264.0</v>
      </c>
      <c r="G89" s="13">
        <f>F89*89</f>
        <v>23496</v>
      </c>
      <c r="H89" s="18" t="s">
        <v>15</v>
      </c>
    </row>
    <row r="90" spans="1:8" outlineLevel="1">
      <c r="A90" s="18">
        <v>83</v>
      </c>
      <c r="B90" s="9" t="s">
        <v>245</v>
      </c>
      <c r="C90" s="10" t="s">
        <v>246</v>
      </c>
      <c r="D90" s="10" t="s">
        <v>247</v>
      </c>
      <c r="E90" s="8">
        <v>1000.0</v>
      </c>
      <c r="F90" s="15">
        <v>1421.0</v>
      </c>
      <c r="G90" s="13">
        <f>F90*90</f>
        <v>127890</v>
      </c>
      <c r="H90" s="18" t="s">
        <v>15</v>
      </c>
    </row>
    <row r="91" spans="1:8" outlineLevel="1">
      <c r="A91" s="18">
        <v>84</v>
      </c>
      <c r="B91" s="9" t="s">
        <v>248</v>
      </c>
      <c r="C91" s="10" t="s">
        <v>249</v>
      </c>
      <c r="D91" s="10" t="s">
        <v>250</v>
      </c>
      <c r="E91" s="8">
        <v>1000.0</v>
      </c>
      <c r="F91" s="15">
        <v>0.0</v>
      </c>
      <c r="G91" s="13">
        <f>F91*91</f>
        <v>0</v>
      </c>
      <c r="H91" s="18" t="s">
        <v>15</v>
      </c>
    </row>
    <row r="92" spans="1:8" outlineLevel="1">
      <c r="A92" s="18">
        <v>85</v>
      </c>
      <c r="B92" s="9" t="s">
        <v>251</v>
      </c>
      <c r="C92" s="10" t="s">
        <v>252</v>
      </c>
      <c r="D92" s="10" t="s">
        <v>253</v>
      </c>
      <c r="E92" s="8" t="s">
        <v>18</v>
      </c>
      <c r="F92" s="15">
        <v>1230.5</v>
      </c>
      <c r="G92" s="13">
        <f>F92*92</f>
        <v>113206</v>
      </c>
      <c r="H92" s="18" t="s">
        <v>15</v>
      </c>
    </row>
    <row r="93" spans="1:8" outlineLevel="1">
      <c r="A93" s="18">
        <v>86</v>
      </c>
      <c r="B93" s="9" t="s">
        <v>254</v>
      </c>
      <c r="C93" s="10" t="s">
        <v>255</v>
      </c>
      <c r="D93" s="10" t="s">
        <v>256</v>
      </c>
      <c r="E93" s="8" t="s">
        <v>18</v>
      </c>
      <c r="F93" s="15">
        <v>1430.0</v>
      </c>
      <c r="G93" s="13">
        <f>F93*93</f>
        <v>132990</v>
      </c>
      <c r="H93" s="18" t="s">
        <v>15</v>
      </c>
    </row>
    <row r="94" spans="1:8" outlineLevel="1">
      <c r="A94" s="18">
        <v>87</v>
      </c>
      <c r="B94" s="9" t="s">
        <v>257</v>
      </c>
      <c r="C94" s="10" t="s">
        <v>258</v>
      </c>
      <c r="D94" s="10" t="s">
        <v>259</v>
      </c>
      <c r="E94" s="8">
        <v>1000.0</v>
      </c>
      <c r="F94" s="15">
        <v>0.0</v>
      </c>
      <c r="G94" s="13">
        <f>F94*94</f>
        <v>0</v>
      </c>
      <c r="H94" s="18" t="s">
        <v>15</v>
      </c>
    </row>
    <row r="95" spans="1:8" outlineLevel="1">
      <c r="A95" s="18">
        <v>88</v>
      </c>
      <c r="B95" s="9" t="s">
        <v>260</v>
      </c>
      <c r="C95" s="10" t="s">
        <v>261</v>
      </c>
      <c r="D95" s="10" t="s">
        <v>262</v>
      </c>
      <c r="E95" s="8" t="s">
        <v>18</v>
      </c>
      <c r="F95" s="15">
        <v>1122.0</v>
      </c>
      <c r="G95" s="13">
        <f>F95*95</f>
        <v>106590</v>
      </c>
      <c r="H95" s="18" t="s">
        <v>15</v>
      </c>
    </row>
    <row r="96" spans="1:8" outlineLevel="1">
      <c r="A96" s="18">
        <v>89</v>
      </c>
      <c r="B96" s="9" t="s">
        <v>254</v>
      </c>
      <c r="C96" s="10" t="s">
        <v>263</v>
      </c>
      <c r="D96" s="10" t="s">
        <v>264</v>
      </c>
      <c r="E96" s="8">
        <v>1000.0</v>
      </c>
      <c r="F96" s="15">
        <v>1401.0</v>
      </c>
      <c r="G96" s="13">
        <f>F96*96</f>
        <v>134496</v>
      </c>
      <c r="H96" s="18" t="s">
        <v>15</v>
      </c>
    </row>
    <row r="97" spans="1:8" outlineLevel="1">
      <c r="A97" s="18">
        <v>90</v>
      </c>
      <c r="B97" s="9" t="s">
        <v>251</v>
      </c>
      <c r="C97" s="10" t="s">
        <v>265</v>
      </c>
      <c r="D97" s="10" t="s">
        <v>266</v>
      </c>
      <c r="E97" s="8" t="s">
        <v>18</v>
      </c>
      <c r="F97" s="15">
        <v>944.0</v>
      </c>
      <c r="G97" s="13">
        <f>F97*97</f>
        <v>91568</v>
      </c>
      <c r="H97" s="18" t="s">
        <v>15</v>
      </c>
    </row>
    <row r="98" spans="1:8" outlineLevel="1">
      <c r="A98" s="18">
        <v>91</v>
      </c>
      <c r="B98" s="9" t="s">
        <v>267</v>
      </c>
      <c r="C98" s="10" t="s">
        <v>268</v>
      </c>
      <c r="D98" s="10" t="s">
        <v>269</v>
      </c>
      <c r="E98" s="8" t="s">
        <v>18</v>
      </c>
      <c r="F98" s="15">
        <v>54670.0</v>
      </c>
      <c r="G98" s="13">
        <f>F98*98</f>
        <v>5357660</v>
      </c>
      <c r="H98" s="18" t="s">
        <v>15</v>
      </c>
    </row>
    <row r="99" spans="1:8" outlineLevel="1">
      <c r="A99" s="18">
        <v>92</v>
      </c>
      <c r="B99" s="9" t="s">
        <v>270</v>
      </c>
      <c r="C99" s="10" t="s">
        <v>271</v>
      </c>
      <c r="D99" s="10" t="s">
        <v>272</v>
      </c>
      <c r="E99" s="8" t="s">
        <v>18</v>
      </c>
      <c r="F99" s="15">
        <v>16995.0</v>
      </c>
      <c r="G99" s="13">
        <f>F99*99</f>
        <v>1682505</v>
      </c>
      <c r="H99" s="18" t="s">
        <v>15</v>
      </c>
    </row>
    <row r="100" spans="1:8" outlineLevel="1">
      <c r="A100" s="18">
        <v>93</v>
      </c>
      <c r="B100" s="9" t="s">
        <v>273</v>
      </c>
      <c r="C100" s="10" t="s">
        <v>274</v>
      </c>
      <c r="D100" s="10" t="s">
        <v>275</v>
      </c>
      <c r="E100" s="8" t="s">
        <v>18</v>
      </c>
      <c r="F100" s="15">
        <v>6490.0</v>
      </c>
      <c r="G100" s="13">
        <f>F100*100</f>
        <v>649000</v>
      </c>
      <c r="H100" s="18" t="s">
        <v>15</v>
      </c>
    </row>
    <row r="101" spans="1:8" outlineLevel="1">
      <c r="A101" s="18">
        <v>94</v>
      </c>
      <c r="B101" s="9" t="s">
        <v>276</v>
      </c>
      <c r="C101" s="10" t="s">
        <v>277</v>
      </c>
      <c r="D101" s="10" t="s">
        <v>278</v>
      </c>
      <c r="E101" s="8" t="s">
        <v>18</v>
      </c>
      <c r="F101" s="15">
        <v>3852.0</v>
      </c>
      <c r="G101" s="13">
        <f>F101*101</f>
        <v>389052</v>
      </c>
      <c r="H101" s="18" t="s">
        <v>15</v>
      </c>
    </row>
    <row r="102" spans="1:8" outlineLevel="1">
      <c r="A102" s="18">
        <v>95</v>
      </c>
      <c r="B102" s="9" t="s">
        <v>279</v>
      </c>
      <c r="C102" s="10" t="s">
        <v>280</v>
      </c>
      <c r="D102" s="10" t="s">
        <v>281</v>
      </c>
      <c r="E102" s="8" t="s">
        <v>18</v>
      </c>
      <c r="F102" s="15">
        <v>3234.0</v>
      </c>
      <c r="G102" s="13">
        <f>F102*102</f>
        <v>329868</v>
      </c>
      <c r="H102" s="18" t="s">
        <v>15</v>
      </c>
    </row>
    <row r="103" spans="1:8" outlineLevel="1">
      <c r="A103" s="18">
        <v>96</v>
      </c>
      <c r="B103" s="9" t="s">
        <v>282</v>
      </c>
      <c r="C103" s="10" t="s">
        <v>283</v>
      </c>
      <c r="D103" s="10" t="s">
        <v>284</v>
      </c>
      <c r="E103" s="8">
        <v>1000.0</v>
      </c>
      <c r="F103" s="15">
        <v>3772.0</v>
      </c>
      <c r="G103" s="13">
        <f>F103*103</f>
        <v>388516</v>
      </c>
      <c r="H103" s="18" t="s">
        <v>15</v>
      </c>
    </row>
    <row r="104" spans="1:8" outlineLevel="1">
      <c r="A104" s="18">
        <v>97</v>
      </c>
      <c r="B104" s="9" t="s">
        <v>282</v>
      </c>
      <c r="C104" s="10" t="s">
        <v>285</v>
      </c>
      <c r="D104" s="10" t="s">
        <v>286</v>
      </c>
      <c r="E104" s="8" t="s">
        <v>18</v>
      </c>
      <c r="F104" s="15">
        <v>9460.0</v>
      </c>
      <c r="G104" s="13">
        <f>F104*104</f>
        <v>983840</v>
      </c>
      <c r="H104" s="18" t="s">
        <v>15</v>
      </c>
    </row>
    <row r="105" spans="1:8" outlineLevel="1">
      <c r="A105" s="18">
        <v>98</v>
      </c>
      <c r="B105" s="9" t="s">
        <v>287</v>
      </c>
      <c r="C105" s="10" t="s">
        <v>288</v>
      </c>
      <c r="D105" s="10" t="s">
        <v>289</v>
      </c>
      <c r="E105" s="8" t="s">
        <v>18</v>
      </c>
      <c r="F105" s="15">
        <v>15345.0</v>
      </c>
      <c r="G105" s="13">
        <f>F105*105</f>
        <v>1611225</v>
      </c>
      <c r="H105" s="18" t="s">
        <v>15</v>
      </c>
    </row>
    <row r="106" spans="1:8" outlineLevel="1">
      <c r="A106" s="18">
        <v>99</v>
      </c>
      <c r="B106" s="9" t="s">
        <v>290</v>
      </c>
      <c r="C106" s="10" t="s">
        <v>291</v>
      </c>
      <c r="D106" s="10" t="s">
        <v>292</v>
      </c>
      <c r="E106" s="8" t="s">
        <v>18</v>
      </c>
      <c r="F106" s="15">
        <v>12430.0</v>
      </c>
      <c r="G106" s="13">
        <f>F106*106</f>
        <v>1317580</v>
      </c>
      <c r="H106" s="18" t="s">
        <v>15</v>
      </c>
    </row>
    <row r="107" spans="1:8" outlineLevel="1">
      <c r="A107" s="18">
        <v>100</v>
      </c>
      <c r="B107" s="9" t="s">
        <v>293</v>
      </c>
      <c r="C107" s="10" t="s">
        <v>294</v>
      </c>
      <c r="D107" s="10" t="s">
        <v>295</v>
      </c>
      <c r="E107" s="8" t="s">
        <v>18</v>
      </c>
      <c r="F107" s="15">
        <v>12485.0</v>
      </c>
      <c r="G107" s="13">
        <f>F107*107</f>
        <v>1335895</v>
      </c>
      <c r="H107" s="18" t="s">
        <v>15</v>
      </c>
    </row>
    <row r="108" spans="1:8" outlineLevel="1">
      <c r="A108" s="18">
        <v>101</v>
      </c>
      <c r="B108" s="9" t="s">
        <v>296</v>
      </c>
      <c r="C108" s="10" t="s">
        <v>297</v>
      </c>
      <c r="D108" s="10" t="s">
        <v>298</v>
      </c>
      <c r="E108" s="8" t="s">
        <v>18</v>
      </c>
      <c r="F108" s="15">
        <v>12485.0</v>
      </c>
      <c r="G108" s="13">
        <f>F108*108</f>
        <v>1348380</v>
      </c>
      <c r="H108" s="18" t="s">
        <v>15</v>
      </c>
    </row>
    <row r="109" spans="1:8" outlineLevel="1">
      <c r="A109" s="18">
        <v>102</v>
      </c>
      <c r="B109" s="9" t="s">
        <v>299</v>
      </c>
      <c r="C109" s="10" t="s">
        <v>300</v>
      </c>
      <c r="D109" s="10" t="s">
        <v>301</v>
      </c>
      <c r="E109" s="8" t="s">
        <v>18</v>
      </c>
      <c r="F109" s="15">
        <v>7315.0</v>
      </c>
      <c r="G109" s="13">
        <f>F109*109</f>
        <v>797335</v>
      </c>
      <c r="H109" s="18" t="s">
        <v>15</v>
      </c>
    </row>
    <row r="110" spans="1:8" outlineLevel="1">
      <c r="A110" s="18">
        <v>103</v>
      </c>
      <c r="B110" s="9" t="s">
        <v>302</v>
      </c>
      <c r="C110" s="10" t="s">
        <v>303</v>
      </c>
      <c r="D110" s="10" t="s">
        <v>304</v>
      </c>
      <c r="E110" s="8" t="s">
        <v>18</v>
      </c>
      <c r="F110" s="15">
        <v>2996.0</v>
      </c>
      <c r="G110" s="13">
        <f>F110*110</f>
        <v>329560</v>
      </c>
      <c r="H110" s="18" t="s">
        <v>15</v>
      </c>
    </row>
    <row r="111" spans="1:8" outlineLevel="1">
      <c r="A111" s="18">
        <v>104</v>
      </c>
      <c r="B111" s="9" t="s">
        <v>305</v>
      </c>
      <c r="C111" s="10" t="s">
        <v>306</v>
      </c>
      <c r="D111" s="10" t="s">
        <v>307</v>
      </c>
      <c r="E111" s="8" t="s">
        <v>18</v>
      </c>
      <c r="F111" s="15">
        <v>2889.0</v>
      </c>
      <c r="G111" s="13">
        <f>F111*111</f>
        <v>320679</v>
      </c>
      <c r="H111" s="18" t="s">
        <v>15</v>
      </c>
    </row>
    <row r="112" spans="1:8" outlineLevel="1">
      <c r="A112" s="18">
        <v>105</v>
      </c>
      <c r="B112" s="9" t="s">
        <v>308</v>
      </c>
      <c r="C112" s="10" t="s">
        <v>309</v>
      </c>
      <c r="D112" s="10" t="s">
        <v>310</v>
      </c>
      <c r="E112" s="8" t="s">
        <v>18</v>
      </c>
      <c r="F112" s="15">
        <v>2568.0</v>
      </c>
      <c r="G112" s="13">
        <f>F112*112</f>
        <v>287616</v>
      </c>
      <c r="H112" s="18" t="s">
        <v>15</v>
      </c>
    </row>
    <row r="113" spans="1:8" outlineLevel="1">
      <c r="A113" s="18">
        <v>106</v>
      </c>
      <c r="B113" s="9" t="s">
        <v>311</v>
      </c>
      <c r="C113" s="10" t="s">
        <v>312</v>
      </c>
      <c r="D113" s="10" t="s">
        <v>313</v>
      </c>
      <c r="E113" s="8" t="s">
        <v>18</v>
      </c>
      <c r="F113" s="15">
        <v>2461.0</v>
      </c>
      <c r="G113" s="13">
        <f>F113*113</f>
        <v>278093</v>
      </c>
      <c r="H113" s="18" t="s">
        <v>15</v>
      </c>
    </row>
    <row r="114" spans="1:8" outlineLevel="1">
      <c r="A114" s="18">
        <v>107</v>
      </c>
      <c r="B114" s="9" t="s">
        <v>314</v>
      </c>
      <c r="C114" s="10" t="s">
        <v>315</v>
      </c>
      <c r="D114" s="10" t="s">
        <v>316</v>
      </c>
      <c r="E114" s="8" t="s">
        <v>18</v>
      </c>
      <c r="F114" s="15">
        <v>2033.0</v>
      </c>
      <c r="G114" s="13">
        <f>F114*114</f>
        <v>231762</v>
      </c>
      <c r="H114" s="18" t="s">
        <v>15</v>
      </c>
    </row>
    <row r="115" spans="1:8" outlineLevel="1">
      <c r="A115" s="18">
        <v>108</v>
      </c>
      <c r="B115" s="9" t="s">
        <v>305</v>
      </c>
      <c r="C115" s="10" t="s">
        <v>317</v>
      </c>
      <c r="D115" s="10" t="s">
        <v>318</v>
      </c>
      <c r="E115" s="8" t="s">
        <v>18</v>
      </c>
      <c r="F115" s="15">
        <v>2675.0</v>
      </c>
      <c r="G115" s="13">
        <f>F115*115</f>
        <v>307625</v>
      </c>
      <c r="H115" s="18" t="s">
        <v>15</v>
      </c>
    </row>
    <row r="116" spans="1:8" outlineLevel="1">
      <c r="A116" s="18">
        <v>109</v>
      </c>
      <c r="B116" s="9" t="s">
        <v>305</v>
      </c>
      <c r="C116" s="10" t="s">
        <v>319</v>
      </c>
      <c r="D116" s="10" t="s">
        <v>320</v>
      </c>
      <c r="E116" s="8" t="s">
        <v>18</v>
      </c>
      <c r="F116" s="15">
        <v>2675.0</v>
      </c>
      <c r="G116" s="13">
        <f>F116*116</f>
        <v>310300</v>
      </c>
      <c r="H116" s="18" t="s">
        <v>15</v>
      </c>
    </row>
    <row r="117" spans="1:8" outlineLevel="1">
      <c r="A117" s="18">
        <v>110</v>
      </c>
      <c r="B117" s="9" t="s">
        <v>321</v>
      </c>
      <c r="C117" s="10" t="s">
        <v>322</v>
      </c>
      <c r="D117" s="10" t="s">
        <v>323</v>
      </c>
      <c r="E117" s="8" t="s">
        <v>18</v>
      </c>
      <c r="F117" s="15">
        <v>2461.0</v>
      </c>
      <c r="G117" s="13">
        <f>F117*117</f>
        <v>287937</v>
      </c>
      <c r="H117" s="18" t="s">
        <v>15</v>
      </c>
    </row>
    <row r="118" spans="1:8" outlineLevel="1">
      <c r="A118" s="18">
        <v>111</v>
      </c>
      <c r="B118" s="9" t="s">
        <v>324</v>
      </c>
      <c r="C118" s="10" t="s">
        <v>325</v>
      </c>
      <c r="D118" s="10" t="s">
        <v>326</v>
      </c>
      <c r="E118" s="8" t="s">
        <v>18</v>
      </c>
      <c r="F118" s="15">
        <v>2782.0</v>
      </c>
      <c r="G118" s="13">
        <f>F118*118</f>
        <v>328276</v>
      </c>
      <c r="H118" s="18" t="s">
        <v>15</v>
      </c>
    </row>
    <row r="119" spans="1:8" outlineLevel="1">
      <c r="A119" s="18">
        <v>112</v>
      </c>
      <c r="B119" s="9" t="s">
        <v>305</v>
      </c>
      <c r="C119" s="10" t="s">
        <v>327</v>
      </c>
      <c r="D119" s="10" t="s">
        <v>328</v>
      </c>
      <c r="E119" s="8" t="s">
        <v>18</v>
      </c>
      <c r="F119" s="15">
        <v>2568.0</v>
      </c>
      <c r="G119" s="13">
        <f>F119*119</f>
        <v>305592</v>
      </c>
      <c r="H119" s="18" t="s">
        <v>15</v>
      </c>
    </row>
    <row r="120" spans="1:8" outlineLevel="1">
      <c r="A120" s="18">
        <v>113</v>
      </c>
      <c r="B120" s="9" t="s">
        <v>305</v>
      </c>
      <c r="C120" s="10" t="s">
        <v>329</v>
      </c>
      <c r="D120" s="10" t="s">
        <v>330</v>
      </c>
      <c r="E120" s="8" t="s">
        <v>18</v>
      </c>
      <c r="F120" s="15">
        <v>2568.0</v>
      </c>
      <c r="G120" s="13">
        <f>F120*120</f>
        <v>308160</v>
      </c>
      <c r="H120" s="18" t="s">
        <v>15</v>
      </c>
    </row>
    <row r="121" spans="1:8" outlineLevel="1">
      <c r="A121" s="18">
        <v>114</v>
      </c>
      <c r="B121" s="9" t="s">
        <v>305</v>
      </c>
      <c r="C121" s="10" t="s">
        <v>331</v>
      </c>
      <c r="D121" s="10" t="s">
        <v>332</v>
      </c>
      <c r="E121" s="8" t="s">
        <v>18</v>
      </c>
      <c r="F121" s="15">
        <v>2568.0</v>
      </c>
      <c r="G121" s="13">
        <f>F121*121</f>
        <v>310728</v>
      </c>
      <c r="H121" s="18" t="s">
        <v>15</v>
      </c>
    </row>
    <row r="122" spans="1:8" outlineLevel="1">
      <c r="A122" s="18">
        <v>115</v>
      </c>
      <c r="B122" s="9" t="s">
        <v>333</v>
      </c>
      <c r="C122" s="10" t="s">
        <v>334</v>
      </c>
      <c r="D122" s="10" t="s">
        <v>335</v>
      </c>
      <c r="E122" s="8" t="s">
        <v>18</v>
      </c>
      <c r="F122" s="15">
        <v>6930.0</v>
      </c>
      <c r="G122" s="13">
        <f>F122*122</f>
        <v>845460</v>
      </c>
      <c r="H122" s="18" t="s">
        <v>15</v>
      </c>
    </row>
    <row r="123" spans="1:8" outlineLevel="1">
      <c r="A123" s="18">
        <v>116</v>
      </c>
      <c r="B123" s="9" t="s">
        <v>336</v>
      </c>
      <c r="C123" s="10" t="s">
        <v>337</v>
      </c>
      <c r="D123" s="10" t="s">
        <v>338</v>
      </c>
      <c r="E123" s="8">
        <v>1000.0</v>
      </c>
      <c r="F123" s="15">
        <v>0.0</v>
      </c>
      <c r="G123" s="13">
        <f>F123*123</f>
        <v>0</v>
      </c>
      <c r="H123" s="18" t="s">
        <v>15</v>
      </c>
    </row>
    <row r="124" spans="1:8" outlineLevel="1">
      <c r="A124" s="18">
        <v>117</v>
      </c>
      <c r="B124" s="9" t="s">
        <v>339</v>
      </c>
      <c r="C124" s="10" t="s">
        <v>340</v>
      </c>
      <c r="D124" s="10" t="s">
        <v>341</v>
      </c>
      <c r="E124" s="8">
        <v>1000.0</v>
      </c>
      <c r="F124" s="15">
        <v>93171.0</v>
      </c>
      <c r="G124" s="13">
        <f>F124*124</f>
        <v>11553204</v>
      </c>
      <c r="H124" s="18" t="s">
        <v>15</v>
      </c>
    </row>
    <row r="125" spans="1:8" outlineLevel="1">
      <c r="A125" s="18">
        <v>118</v>
      </c>
      <c r="B125" s="9" t="s">
        <v>342</v>
      </c>
      <c r="C125" s="10" t="s">
        <v>343</v>
      </c>
      <c r="D125" s="10" t="s">
        <v>344</v>
      </c>
      <c r="E125" s="8">
        <v>1000.0</v>
      </c>
      <c r="F125" s="15">
        <v>54730.0</v>
      </c>
      <c r="G125" s="13">
        <f>F125*125</f>
        <v>6841250</v>
      </c>
      <c r="H125" s="18" t="s">
        <v>15</v>
      </c>
    </row>
    <row r="126" spans="1:8" outlineLevel="1">
      <c r="A126" s="18">
        <v>119</v>
      </c>
      <c r="B126" s="9" t="s">
        <v>345</v>
      </c>
      <c r="C126" s="10" t="s">
        <v>346</v>
      </c>
      <c r="D126" s="10" t="s">
        <v>347</v>
      </c>
      <c r="E126" s="8">
        <v>1000.0</v>
      </c>
      <c r="F126" s="15">
        <v>0.0</v>
      </c>
      <c r="G126" s="13">
        <f>F126*126</f>
        <v>0</v>
      </c>
      <c r="H126" s="18" t="s">
        <v>15</v>
      </c>
    </row>
    <row r="127" spans="1:8" outlineLevel="1">
      <c r="A127" s="18">
        <v>120</v>
      </c>
      <c r="B127" s="9" t="s">
        <v>348</v>
      </c>
      <c r="C127" s="10" t="s">
        <v>349</v>
      </c>
      <c r="D127" s="10" t="s">
        <v>350</v>
      </c>
      <c r="E127" s="8">
        <v>1000.0</v>
      </c>
      <c r="F127" s="15">
        <v>225989.0</v>
      </c>
      <c r="G127" s="13">
        <f>F127*127</f>
        <v>28700603</v>
      </c>
      <c r="H127" s="18" t="s">
        <v>15</v>
      </c>
    </row>
    <row r="128" spans="1:8" outlineLevel="1">
      <c r="A128" s="18">
        <v>121</v>
      </c>
      <c r="B128" s="9" t="s">
        <v>351</v>
      </c>
      <c r="C128" s="10" t="s">
        <v>352</v>
      </c>
      <c r="D128" s="10" t="s">
        <v>353</v>
      </c>
      <c r="E128" s="8">
        <v>1000.0</v>
      </c>
      <c r="F128" s="15">
        <v>0.0</v>
      </c>
      <c r="G128" s="13">
        <f>F128*128</f>
        <v>0</v>
      </c>
      <c r="H128" s="18" t="s">
        <v>15</v>
      </c>
    </row>
    <row r="129" spans="1:8" outlineLevel="1">
      <c r="A129" s="18">
        <v>122</v>
      </c>
      <c r="B129" s="9" t="s">
        <v>354</v>
      </c>
      <c r="C129" s="10" t="s">
        <v>355</v>
      </c>
      <c r="D129" s="10" t="s">
        <v>356</v>
      </c>
      <c r="E129" s="8">
        <v>1000.0</v>
      </c>
      <c r="F129" s="15">
        <v>70622.0</v>
      </c>
      <c r="G129" s="13">
        <f>F129*129</f>
        <v>9110238</v>
      </c>
      <c r="H129" s="18" t="s">
        <v>15</v>
      </c>
    </row>
    <row r="130" spans="1:8" outlineLevel="1">
      <c r="A130" s="18">
        <v>123</v>
      </c>
      <c r="B130" s="9" t="s">
        <v>357</v>
      </c>
      <c r="C130" s="10" t="s">
        <v>358</v>
      </c>
      <c r="D130" s="10" t="s">
        <v>359</v>
      </c>
      <c r="E130" s="8">
        <v>1000.0</v>
      </c>
      <c r="F130" s="15">
        <v>0.0</v>
      </c>
      <c r="G130" s="13">
        <f>F130*130</f>
        <v>0</v>
      </c>
      <c r="H130" s="18" t="s">
        <v>15</v>
      </c>
    </row>
    <row r="131" spans="1:8" outlineLevel="1">
      <c r="A131" s="18">
        <v>124</v>
      </c>
      <c r="B131" s="9" t="s">
        <v>360</v>
      </c>
      <c r="C131" s="10" t="s">
        <v>361</v>
      </c>
      <c r="D131" s="10" t="s">
        <v>362</v>
      </c>
      <c r="E131" s="8">
        <v>1000.0</v>
      </c>
      <c r="F131" s="15">
        <v>46788.0</v>
      </c>
      <c r="G131" s="13">
        <f>F131*131</f>
        <v>6129228</v>
      </c>
      <c r="H131" s="18" t="s">
        <v>15</v>
      </c>
    </row>
    <row r="132" spans="1:8" outlineLevel="1">
      <c r="A132" s="18">
        <v>125</v>
      </c>
      <c r="B132" s="9" t="s">
        <v>363</v>
      </c>
      <c r="C132" s="10" t="s">
        <v>364</v>
      </c>
      <c r="D132" s="10" t="s">
        <v>365</v>
      </c>
      <c r="E132" s="8">
        <v>1000.0</v>
      </c>
      <c r="F132" s="15">
        <v>20446.0</v>
      </c>
      <c r="G132" s="13">
        <f>F132*132</f>
        <v>2698872</v>
      </c>
      <c r="H132" s="18" t="s">
        <v>15</v>
      </c>
    </row>
    <row r="133" spans="1:8" outlineLevel="1">
      <c r="A133" s="18">
        <v>126</v>
      </c>
      <c r="B133" s="9" t="s">
        <v>366</v>
      </c>
      <c r="C133" s="10" t="s">
        <v>367</v>
      </c>
      <c r="D133" s="10" t="s">
        <v>368</v>
      </c>
      <c r="E133" s="8">
        <v>1000.0</v>
      </c>
      <c r="F133" s="15">
        <v>0.0</v>
      </c>
      <c r="G133" s="13">
        <f>F133*133</f>
        <v>0</v>
      </c>
      <c r="H133" s="18" t="s">
        <v>15</v>
      </c>
    </row>
    <row r="134" spans="1:8" outlineLevel="1">
      <c r="A134" s="18">
        <v>127</v>
      </c>
      <c r="B134" s="9" t="s">
        <v>369</v>
      </c>
      <c r="C134" s="10" t="s">
        <v>370</v>
      </c>
      <c r="D134" s="10" t="s">
        <v>371</v>
      </c>
      <c r="E134" s="8">
        <v>1000.0</v>
      </c>
      <c r="F134" s="15">
        <v>11398.0</v>
      </c>
      <c r="G134" s="13">
        <f>F134*134</f>
        <v>1527332</v>
      </c>
      <c r="H134" s="18" t="s">
        <v>15</v>
      </c>
    </row>
    <row r="135" spans="1:8" outlineLevel="1">
      <c r="A135" s="18">
        <v>128</v>
      </c>
      <c r="B135" s="9"/>
      <c r="C135" s="10" t="s">
        <v>370</v>
      </c>
      <c r="D135" s="10" t="s">
        <v>372</v>
      </c>
      <c r="E135" s="8">
        <v>1000.0</v>
      </c>
      <c r="F135" s="15">
        <v>0.0</v>
      </c>
      <c r="G135" s="13">
        <f>F135*135</f>
        <v>0</v>
      </c>
      <c r="H135" s="18" t="s">
        <v>15</v>
      </c>
    </row>
    <row r="136" spans="1:8" outlineLevel="1">
      <c r="A136" s="18">
        <v>129</v>
      </c>
      <c r="B136" s="9" t="s">
        <v>373</v>
      </c>
      <c r="C136" s="10" t="s">
        <v>374</v>
      </c>
      <c r="D136" s="10" t="s">
        <v>375</v>
      </c>
      <c r="E136" s="8">
        <v>1000.0</v>
      </c>
      <c r="F136" s="15">
        <v>268357.0</v>
      </c>
      <c r="G136" s="13">
        <f>F136*136</f>
        <v>36496552</v>
      </c>
      <c r="H136" s="18" t="s">
        <v>15</v>
      </c>
    </row>
    <row r="137" spans="1:8" outlineLevel="1">
      <c r="A137" s="18">
        <v>130</v>
      </c>
      <c r="B137" s="9" t="s">
        <v>376</v>
      </c>
      <c r="C137" s="10" t="s">
        <v>377</v>
      </c>
      <c r="D137" s="10" t="s">
        <v>378</v>
      </c>
      <c r="E137" s="8">
        <v>1000.0</v>
      </c>
      <c r="F137" s="15">
        <v>87907.0</v>
      </c>
      <c r="G137" s="13">
        <f>F137*137</f>
        <v>12043259</v>
      </c>
      <c r="H137" s="18" t="s">
        <v>15</v>
      </c>
    </row>
    <row r="138" spans="1:8" outlineLevel="1">
      <c r="A138" s="18">
        <v>131</v>
      </c>
      <c r="B138" s="9" t="s">
        <v>379</v>
      </c>
      <c r="C138" s="10" t="s">
        <v>380</v>
      </c>
      <c r="D138" s="10" t="s">
        <v>381</v>
      </c>
      <c r="E138" s="8">
        <v>1000.0</v>
      </c>
      <c r="F138" s="15">
        <v>0.0</v>
      </c>
      <c r="G138" s="13">
        <f>F138*138</f>
        <v>0</v>
      </c>
      <c r="H138" s="18" t="s">
        <v>15</v>
      </c>
    </row>
    <row r="139" spans="1:8" outlineLevel="1">
      <c r="A139" s="18">
        <v>132</v>
      </c>
      <c r="B139" s="9" t="s">
        <v>382</v>
      </c>
      <c r="C139" s="10" t="s">
        <v>383</v>
      </c>
      <c r="D139" s="10" t="s">
        <v>384</v>
      </c>
      <c r="E139" s="8">
        <v>1000.0</v>
      </c>
      <c r="F139" s="15">
        <v>60992.0</v>
      </c>
      <c r="G139" s="13">
        <f>F139*139</f>
        <v>8477888</v>
      </c>
      <c r="H139" s="18" t="s">
        <v>15</v>
      </c>
    </row>
    <row r="140" spans="1:8" outlineLevel="1">
      <c r="A140" s="18">
        <v>133</v>
      </c>
      <c r="B140" s="9" t="s">
        <v>385</v>
      </c>
      <c r="C140" s="10" t="s">
        <v>386</v>
      </c>
      <c r="D140" s="10" t="s">
        <v>387</v>
      </c>
      <c r="E140" s="8">
        <v>1000.0</v>
      </c>
      <c r="F140" s="15">
        <v>28249.0</v>
      </c>
      <c r="G140" s="13">
        <f>F140*140</f>
        <v>3954860</v>
      </c>
      <c r="H140" s="18" t="s">
        <v>15</v>
      </c>
    </row>
    <row r="141" spans="1:8" outlineLevel="1">
      <c r="A141" s="18">
        <v>134</v>
      </c>
      <c r="B141" s="9" t="s">
        <v>388</v>
      </c>
      <c r="C141" s="10" t="s">
        <v>389</v>
      </c>
      <c r="D141" s="10" t="s">
        <v>390</v>
      </c>
      <c r="E141" s="8">
        <v>1000.0</v>
      </c>
      <c r="F141" s="15">
        <v>29150.0</v>
      </c>
      <c r="G141" s="13">
        <f>F141*141</f>
        <v>4110150</v>
      </c>
      <c r="H141" s="18" t="s">
        <v>15</v>
      </c>
    </row>
    <row r="142" spans="1:8" outlineLevel="1">
      <c r="A142" s="18">
        <v>135</v>
      </c>
      <c r="B142" s="9" t="s">
        <v>391</v>
      </c>
      <c r="C142" s="10" t="s">
        <v>392</v>
      </c>
      <c r="D142" s="10" t="s">
        <v>393</v>
      </c>
      <c r="E142" s="8">
        <v>1000.0</v>
      </c>
      <c r="F142" s="15">
        <v>14373.0</v>
      </c>
      <c r="G142" s="13">
        <f>F142*142</f>
        <v>2040966</v>
      </c>
      <c r="H142" s="18" t="s">
        <v>15</v>
      </c>
    </row>
    <row r="143" spans="1:8" outlineLevel="1">
      <c r="A143" s="18">
        <v>136</v>
      </c>
      <c r="B143" s="9" t="s">
        <v>394</v>
      </c>
      <c r="C143" s="10" t="s">
        <v>395</v>
      </c>
      <c r="D143" s="10" t="s">
        <v>396</v>
      </c>
      <c r="E143" s="8">
        <v>1000.0</v>
      </c>
      <c r="F143" s="15">
        <v>0.0</v>
      </c>
      <c r="G143" s="13">
        <f>F143*143</f>
        <v>0</v>
      </c>
      <c r="H143" s="18" t="s">
        <v>15</v>
      </c>
    </row>
    <row r="144" spans="1:8" outlineLevel="1">
      <c r="A144" s="18">
        <v>137</v>
      </c>
      <c r="B144" s="9" t="s">
        <v>397</v>
      </c>
      <c r="C144" s="10" t="s">
        <v>398</v>
      </c>
      <c r="D144" s="10" t="s">
        <v>399</v>
      </c>
      <c r="E144" s="8">
        <v>1000.0</v>
      </c>
      <c r="F144" s="15">
        <v>0.0</v>
      </c>
      <c r="G144" s="13">
        <f>F144*144</f>
        <v>0</v>
      </c>
      <c r="H144" s="18" t="s">
        <v>15</v>
      </c>
    </row>
    <row r="145" spans="1:8" outlineLevel="1">
      <c r="A145" s="18">
        <v>138</v>
      </c>
      <c r="B145" s="9" t="s">
        <v>400</v>
      </c>
      <c r="C145" s="10" t="s">
        <v>401</v>
      </c>
      <c r="D145" s="10" t="s">
        <v>402</v>
      </c>
      <c r="E145" s="8">
        <v>1000.0</v>
      </c>
      <c r="F145" s="15">
        <v>112599.0</v>
      </c>
      <c r="G145" s="13">
        <f>F145*145</f>
        <v>16326855</v>
      </c>
      <c r="H145" s="18" t="s">
        <v>15</v>
      </c>
    </row>
    <row r="146" spans="1:8" outlineLevel="1">
      <c r="A146" s="18">
        <v>139</v>
      </c>
      <c r="B146" s="9" t="s">
        <v>403</v>
      </c>
      <c r="C146" s="10" t="s">
        <v>404</v>
      </c>
      <c r="D146" s="10" t="s">
        <v>405</v>
      </c>
      <c r="E146" s="8" t="s">
        <v>18</v>
      </c>
      <c r="F146" s="15">
        <v>25728.0</v>
      </c>
      <c r="G146" s="13">
        <f>F146*146</f>
        <v>3756288</v>
      </c>
      <c r="H146" s="18" t="s">
        <v>15</v>
      </c>
    </row>
    <row r="147" spans="1:8" outlineLevel="1">
      <c r="A147" s="18">
        <v>140</v>
      </c>
      <c r="B147" s="9" t="s">
        <v>406</v>
      </c>
      <c r="C147" s="10" t="s">
        <v>407</v>
      </c>
      <c r="D147" s="10" t="s">
        <v>408</v>
      </c>
      <c r="E147" s="8" t="s">
        <v>18</v>
      </c>
      <c r="F147" s="15">
        <v>34464.0</v>
      </c>
      <c r="G147" s="13">
        <f>F147*147</f>
        <v>5066208</v>
      </c>
      <c r="H147" s="18" t="s">
        <v>15</v>
      </c>
    </row>
    <row r="148" spans="1:8" outlineLevel="1">
      <c r="A148" s="18">
        <v>141</v>
      </c>
      <c r="B148" s="9"/>
      <c r="C148" s="10" t="s">
        <v>409</v>
      </c>
      <c r="D148" s="10" t="s">
        <v>410</v>
      </c>
      <c r="E148" s="8">
        <v>1000.0</v>
      </c>
      <c r="F148" s="15">
        <v>0.0</v>
      </c>
      <c r="G148" s="13">
        <f>F148*148</f>
        <v>0</v>
      </c>
      <c r="H148" s="18" t="s">
        <v>15</v>
      </c>
    </row>
    <row r="149" spans="1:8" outlineLevel="1">
      <c r="A149" s="18">
        <v>142</v>
      </c>
      <c r="B149" s="9" t="s">
        <v>411</v>
      </c>
      <c r="C149" s="10" t="s">
        <v>412</v>
      </c>
      <c r="D149" s="10" t="s">
        <v>413</v>
      </c>
      <c r="E149" s="8" t="s">
        <v>18</v>
      </c>
      <c r="F149" s="15">
        <v>19720.0</v>
      </c>
      <c r="G149" s="13">
        <f>F149*149</f>
        <v>2938280</v>
      </c>
      <c r="H149" s="18" t="s">
        <v>15</v>
      </c>
    </row>
    <row r="150" spans="1:8" outlineLevel="1">
      <c r="A150" s="18">
        <v>143</v>
      </c>
      <c r="B150" s="9" t="s">
        <v>414</v>
      </c>
      <c r="C150" s="10" t="s">
        <v>415</v>
      </c>
      <c r="D150" s="10" t="s">
        <v>416</v>
      </c>
      <c r="E150" s="8" t="s">
        <v>18</v>
      </c>
      <c r="F150" s="15">
        <v>23035.0</v>
      </c>
      <c r="G150" s="13">
        <f>F150*150</f>
        <v>3455250</v>
      </c>
      <c r="H150" s="18" t="s">
        <v>15</v>
      </c>
    </row>
    <row r="151" spans="1:8" outlineLevel="1">
      <c r="A151" s="18">
        <v>144</v>
      </c>
      <c r="B151" s="9" t="s">
        <v>417</v>
      </c>
      <c r="C151" s="10" t="s">
        <v>418</v>
      </c>
      <c r="D151" s="10" t="s">
        <v>419</v>
      </c>
      <c r="E151" s="8" t="s">
        <v>18</v>
      </c>
      <c r="F151" s="15">
        <v>28645.0</v>
      </c>
      <c r="G151" s="13">
        <f>F151*151</f>
        <v>4325395</v>
      </c>
      <c r="H151" s="18" t="s">
        <v>15</v>
      </c>
    </row>
    <row r="152" spans="1:8" outlineLevel="1">
      <c r="A152" s="18">
        <v>145</v>
      </c>
      <c r="B152" s="9" t="s">
        <v>420</v>
      </c>
      <c r="C152" s="10" t="s">
        <v>421</v>
      </c>
      <c r="D152" s="10" t="s">
        <v>422</v>
      </c>
      <c r="E152" s="8" t="s">
        <v>18</v>
      </c>
      <c r="F152" s="15">
        <v>25330.0</v>
      </c>
      <c r="G152" s="13">
        <f>F152*152</f>
        <v>3850160</v>
      </c>
      <c r="H152" s="18" t="s">
        <v>15</v>
      </c>
    </row>
    <row r="153" spans="1:8" outlineLevel="1">
      <c r="A153" s="18">
        <v>146</v>
      </c>
      <c r="B153" s="9" t="s">
        <v>423</v>
      </c>
      <c r="C153" s="10" t="s">
        <v>424</v>
      </c>
      <c r="D153" s="10" t="s">
        <v>425</v>
      </c>
      <c r="E153" s="8" t="s">
        <v>18</v>
      </c>
      <c r="F153" s="15">
        <v>28730.0</v>
      </c>
      <c r="G153" s="13">
        <f>F153*153</f>
        <v>4395690</v>
      </c>
      <c r="H153" s="18" t="s">
        <v>15</v>
      </c>
    </row>
    <row r="154" spans="1:8" outlineLevel="1">
      <c r="A154" s="18">
        <v>147</v>
      </c>
      <c r="B154" s="9" t="s">
        <v>426</v>
      </c>
      <c r="C154" s="10" t="s">
        <v>427</v>
      </c>
      <c r="D154" s="10" t="s">
        <v>428</v>
      </c>
      <c r="E154" s="8">
        <v>1000.0</v>
      </c>
      <c r="F154" s="15">
        <v>21177.0</v>
      </c>
      <c r="G154" s="13">
        <f>F154*154</f>
        <v>3261258</v>
      </c>
      <c r="H154" s="18" t="s">
        <v>15</v>
      </c>
    </row>
    <row r="155" spans="1:8" outlineLevel="1">
      <c r="A155" s="18">
        <v>148</v>
      </c>
      <c r="B155" s="9" t="s">
        <v>429</v>
      </c>
      <c r="C155" s="10" t="s">
        <v>430</v>
      </c>
      <c r="D155" s="10" t="s">
        <v>431</v>
      </c>
      <c r="E155" s="8">
        <v>1000.0</v>
      </c>
      <c r="F155" s="15">
        <v>13547.0</v>
      </c>
      <c r="G155" s="13">
        <f>F155*155</f>
        <v>2099785</v>
      </c>
      <c r="H155" s="18" t="s">
        <v>15</v>
      </c>
    </row>
    <row r="156" spans="1:8" outlineLevel="1">
      <c r="A156" s="18">
        <v>149</v>
      </c>
      <c r="B156" s="9" t="s">
        <v>432</v>
      </c>
      <c r="C156" s="10" t="s">
        <v>433</v>
      </c>
      <c r="D156" s="10" t="s">
        <v>434</v>
      </c>
      <c r="E156" s="8">
        <v>1000.0</v>
      </c>
      <c r="F156" s="15">
        <v>17319.0</v>
      </c>
      <c r="G156" s="13">
        <f>F156*156</f>
        <v>2701764</v>
      </c>
      <c r="H156" s="18" t="s">
        <v>15</v>
      </c>
    </row>
    <row r="157" spans="1:8" outlineLevel="1">
      <c r="A157" s="18">
        <v>150</v>
      </c>
      <c r="B157" s="9" t="s">
        <v>435</v>
      </c>
      <c r="C157" s="10" t="s">
        <v>436</v>
      </c>
      <c r="D157" s="10" t="s">
        <v>437</v>
      </c>
      <c r="E157" s="8">
        <v>1000.0</v>
      </c>
      <c r="F157" s="15">
        <v>10637.0</v>
      </c>
      <c r="G157" s="13">
        <f>F157*157</f>
        <v>1670009</v>
      </c>
      <c r="H157" s="18" t="s">
        <v>15</v>
      </c>
    </row>
    <row r="158" spans="1:8" outlineLevel="1">
      <c r="A158" s="18">
        <v>151</v>
      </c>
      <c r="B158" s="9" t="s">
        <v>438</v>
      </c>
      <c r="C158" s="10" t="s">
        <v>439</v>
      </c>
      <c r="D158" s="10" t="s">
        <v>440</v>
      </c>
      <c r="E158" s="8">
        <v>1000.0</v>
      </c>
      <c r="F158" s="15">
        <v>28158.0</v>
      </c>
      <c r="G158" s="13">
        <f>F158*158</f>
        <v>4448964</v>
      </c>
      <c r="H158" s="18" t="s">
        <v>15</v>
      </c>
    </row>
    <row r="159" spans="1:8" outlineLevel="1">
      <c r="A159" s="18">
        <v>152</v>
      </c>
      <c r="B159" s="9" t="s">
        <v>441</v>
      </c>
      <c r="C159" s="10" t="s">
        <v>442</v>
      </c>
      <c r="D159" s="10" t="s">
        <v>443</v>
      </c>
      <c r="E159" s="8">
        <v>1000.0</v>
      </c>
      <c r="F159" s="15">
        <v>17098.0</v>
      </c>
      <c r="G159" s="13">
        <f>F159*159</f>
        <v>2718582</v>
      </c>
      <c r="H159" s="18" t="s">
        <v>15</v>
      </c>
    </row>
    <row r="160" spans="1:8" outlineLevel="1">
      <c r="A160" s="18">
        <v>153</v>
      </c>
      <c r="B160" s="9" t="s">
        <v>444</v>
      </c>
      <c r="C160" s="10" t="s">
        <v>445</v>
      </c>
      <c r="D160" s="10" t="s">
        <v>446</v>
      </c>
      <c r="E160" s="8">
        <v>1000.0</v>
      </c>
      <c r="F160" s="15">
        <v>15229.0</v>
      </c>
      <c r="G160" s="13">
        <f>F160*160</f>
        <v>2436640</v>
      </c>
      <c r="H160" s="18" t="s">
        <v>15</v>
      </c>
    </row>
    <row r="161" spans="1:8" outlineLevel="1">
      <c r="A161" s="18">
        <v>154</v>
      </c>
      <c r="B161" s="9" t="s">
        <v>447</v>
      </c>
      <c r="C161" s="10" t="s">
        <v>448</v>
      </c>
      <c r="D161" s="10" t="s">
        <v>449</v>
      </c>
      <c r="E161" s="8">
        <v>1000.0</v>
      </c>
      <c r="F161" s="15">
        <v>20878.0</v>
      </c>
      <c r="G161" s="13">
        <f>F161*161</f>
        <v>3361358</v>
      </c>
      <c r="H161" s="18" t="s">
        <v>15</v>
      </c>
    </row>
    <row r="162" spans="1:8" outlineLevel="1">
      <c r="A162" s="18">
        <v>155</v>
      </c>
      <c r="B162" s="9" t="s">
        <v>450</v>
      </c>
      <c r="C162" s="10" t="s">
        <v>451</v>
      </c>
      <c r="D162" s="10" t="s">
        <v>452</v>
      </c>
      <c r="E162" s="8">
        <v>1000.0</v>
      </c>
      <c r="F162" s="15">
        <v>18804.0</v>
      </c>
      <c r="G162" s="13">
        <f>F162*162</f>
        <v>3046248</v>
      </c>
      <c r="H162" s="18" t="s">
        <v>15</v>
      </c>
    </row>
    <row r="163" spans="1:8" outlineLevel="1">
      <c r="A163" s="18">
        <v>156</v>
      </c>
      <c r="B163" s="9" t="s">
        <v>453</v>
      </c>
      <c r="C163" s="10" t="s">
        <v>454</v>
      </c>
      <c r="D163" s="10" t="s">
        <v>455</v>
      </c>
      <c r="E163" s="8" t="s">
        <v>18</v>
      </c>
      <c r="F163" s="15">
        <v>7918.0</v>
      </c>
      <c r="G163" s="13">
        <f>F163*163</f>
        <v>1290634</v>
      </c>
      <c r="H163" s="18" t="s">
        <v>15</v>
      </c>
    </row>
    <row r="164" spans="1:8" outlineLevel="1">
      <c r="A164" s="18">
        <v>157</v>
      </c>
      <c r="B164" s="9" t="s">
        <v>456</v>
      </c>
      <c r="C164" s="10" t="s">
        <v>457</v>
      </c>
      <c r="D164" s="10" t="s">
        <v>458</v>
      </c>
      <c r="E164" s="8" t="s">
        <v>18</v>
      </c>
      <c r="F164" s="15">
        <v>7169.0</v>
      </c>
      <c r="G164" s="13">
        <f>F164*164</f>
        <v>1175716</v>
      </c>
      <c r="H164" s="18" t="s">
        <v>15</v>
      </c>
    </row>
    <row r="165" spans="1:8" outlineLevel="1">
      <c r="A165" s="18">
        <v>158</v>
      </c>
      <c r="B165" s="9" t="s">
        <v>459</v>
      </c>
      <c r="C165" s="10" t="s">
        <v>460</v>
      </c>
      <c r="D165" s="10" t="s">
        <v>461</v>
      </c>
      <c r="E165" s="8">
        <v>1000.0</v>
      </c>
      <c r="F165" s="15">
        <v>25713.0</v>
      </c>
      <c r="G165" s="13">
        <f>F165*165</f>
        <v>4242645</v>
      </c>
      <c r="H165" s="18" t="s">
        <v>15</v>
      </c>
    </row>
    <row r="166" spans="1:8" outlineLevel="1">
      <c r="A166" s="18">
        <v>159</v>
      </c>
      <c r="B166" s="9" t="s">
        <v>462</v>
      </c>
      <c r="C166" s="10" t="s">
        <v>460</v>
      </c>
      <c r="D166" s="10" t="s">
        <v>463</v>
      </c>
      <c r="E166" s="8">
        <v>1000.0</v>
      </c>
      <c r="F166" s="15">
        <v>35510.0</v>
      </c>
      <c r="G166" s="13">
        <f>F166*166</f>
        <v>5894660</v>
      </c>
      <c r="H166" s="18" t="s">
        <v>15</v>
      </c>
    </row>
    <row r="167" spans="1:8" outlineLevel="1">
      <c r="A167" s="18">
        <v>160</v>
      </c>
      <c r="B167" s="9" t="s">
        <v>464</v>
      </c>
      <c r="C167" s="10" t="s">
        <v>465</v>
      </c>
      <c r="D167" s="10" t="s">
        <v>466</v>
      </c>
      <c r="E167" s="8">
        <v>1000.0</v>
      </c>
      <c r="F167" s="15">
        <v>11033.0</v>
      </c>
      <c r="G167" s="13">
        <f>F167*167</f>
        <v>1842511</v>
      </c>
      <c r="H167" s="18" t="s">
        <v>15</v>
      </c>
    </row>
    <row r="168" spans="1:8" outlineLevel="1">
      <c r="A168" s="18">
        <v>161</v>
      </c>
      <c r="B168" s="9" t="s">
        <v>467</v>
      </c>
      <c r="C168" s="10" t="s">
        <v>468</v>
      </c>
      <c r="D168" s="10" t="s">
        <v>469</v>
      </c>
      <c r="E168" s="8">
        <v>1000.0</v>
      </c>
      <c r="F168" s="15">
        <v>13374.0</v>
      </c>
      <c r="G168" s="13">
        <f>F168*168</f>
        <v>2246832</v>
      </c>
      <c r="H168" s="18" t="s">
        <v>15</v>
      </c>
    </row>
    <row r="169" spans="1:8" outlineLevel="1">
      <c r="A169" s="18">
        <v>162</v>
      </c>
      <c r="B169" s="9" t="s">
        <v>290</v>
      </c>
      <c r="C169" s="10" t="s">
        <v>470</v>
      </c>
      <c r="D169" s="10" t="s">
        <v>471</v>
      </c>
      <c r="E169" s="8">
        <v>1000.0</v>
      </c>
      <c r="F169" s="15">
        <v>11126.0</v>
      </c>
      <c r="G169" s="13">
        <f>F169*169</f>
        <v>1880294</v>
      </c>
      <c r="H169" s="18" t="s">
        <v>15</v>
      </c>
    </row>
    <row r="170" spans="1:8" outlineLevel="1">
      <c r="A170" s="18">
        <v>163</v>
      </c>
      <c r="B170" s="9" t="s">
        <v>472</v>
      </c>
      <c r="C170" s="10" t="s">
        <v>473</v>
      </c>
      <c r="D170" s="10" t="s">
        <v>474</v>
      </c>
      <c r="E170" s="8" t="s">
        <v>18</v>
      </c>
      <c r="F170" s="15">
        <v>2407.5</v>
      </c>
      <c r="G170" s="13">
        <f>F170*170</f>
        <v>409275</v>
      </c>
      <c r="H170" s="18" t="s">
        <v>15</v>
      </c>
    </row>
    <row r="171" spans="1:8" outlineLevel="1">
      <c r="A171" s="18">
        <v>164</v>
      </c>
      <c r="B171" s="9" t="s">
        <v>475</v>
      </c>
      <c r="C171" s="10" t="s">
        <v>476</v>
      </c>
      <c r="D171" s="10" t="s">
        <v>477</v>
      </c>
      <c r="E171" s="8" t="s">
        <v>18</v>
      </c>
      <c r="F171" s="15">
        <v>1401.7</v>
      </c>
      <c r="G171" s="13">
        <f>F171*171</f>
        <v>239690.7</v>
      </c>
      <c r="H171" s="18" t="s">
        <v>15</v>
      </c>
    </row>
    <row r="172" spans="1:8" outlineLevel="1">
      <c r="A172" s="18">
        <v>165</v>
      </c>
      <c r="B172" s="9" t="s">
        <v>478</v>
      </c>
      <c r="C172" s="10" t="s">
        <v>479</v>
      </c>
      <c r="D172" s="10" t="s">
        <v>480</v>
      </c>
      <c r="E172" s="8" t="s">
        <v>18</v>
      </c>
      <c r="F172" s="15">
        <v>1243.0</v>
      </c>
      <c r="G172" s="13">
        <f>F172*172</f>
        <v>213796</v>
      </c>
      <c r="H172" s="18" t="s">
        <v>15</v>
      </c>
    </row>
    <row r="173" spans="1:8" outlineLevel="1">
      <c r="A173" s="18">
        <v>166</v>
      </c>
      <c r="B173" s="9" t="s">
        <v>481</v>
      </c>
      <c r="C173" s="10" t="s">
        <v>482</v>
      </c>
      <c r="D173" s="10" t="s">
        <v>483</v>
      </c>
      <c r="E173" s="8">
        <v>1000.0</v>
      </c>
      <c r="F173" s="15">
        <v>150.0</v>
      </c>
      <c r="G173" s="13">
        <f>F173*173</f>
        <v>25950</v>
      </c>
      <c r="H173" s="18" t="s">
        <v>15</v>
      </c>
    </row>
    <row r="174" spans="1:8" outlineLevel="1">
      <c r="A174" s="18">
        <v>167</v>
      </c>
      <c r="B174" s="9" t="s">
        <v>484</v>
      </c>
      <c r="C174" s="10" t="s">
        <v>485</v>
      </c>
      <c r="D174" s="10" t="s">
        <v>486</v>
      </c>
      <c r="E174" s="8">
        <v>1000.0</v>
      </c>
      <c r="F174" s="15">
        <v>689.0</v>
      </c>
      <c r="G174" s="13">
        <f>F174*174</f>
        <v>119886</v>
      </c>
      <c r="H174" s="18" t="s">
        <v>15</v>
      </c>
    </row>
    <row r="175" spans="1:8" outlineLevel="1">
      <c r="A175" s="18">
        <v>168</v>
      </c>
      <c r="B175" s="9" t="s">
        <v>487</v>
      </c>
      <c r="C175" s="10" t="s">
        <v>488</v>
      </c>
      <c r="D175" s="10" t="s">
        <v>489</v>
      </c>
      <c r="E175" s="8">
        <v>1000.0</v>
      </c>
      <c r="F175" s="15">
        <v>198.0</v>
      </c>
      <c r="G175" s="13">
        <f>F175*175</f>
        <v>34650</v>
      </c>
      <c r="H175" s="18" t="s">
        <v>15</v>
      </c>
    </row>
    <row r="176" spans="1:8" outlineLevel="1">
      <c r="A176" s="18">
        <v>169</v>
      </c>
      <c r="B176" s="9" t="s">
        <v>490</v>
      </c>
      <c r="C176" s="10" t="s">
        <v>491</v>
      </c>
      <c r="D176" s="10" t="s">
        <v>492</v>
      </c>
      <c r="E176" s="8" t="s">
        <v>18</v>
      </c>
      <c r="F176" s="15">
        <v>1177.0</v>
      </c>
      <c r="G176" s="13">
        <f>F176*176</f>
        <v>207152</v>
      </c>
      <c r="H176" s="18" t="s">
        <v>15</v>
      </c>
    </row>
    <row r="177" spans="1:8" outlineLevel="1">
      <c r="A177" s="18">
        <v>170</v>
      </c>
      <c r="B177" s="9" t="s">
        <v>493</v>
      </c>
      <c r="C177" s="10" t="s">
        <v>494</v>
      </c>
      <c r="D177" s="10" t="s">
        <v>495</v>
      </c>
      <c r="E177" s="8">
        <v>1000.0</v>
      </c>
      <c r="F177" s="15">
        <v>1842.0</v>
      </c>
      <c r="G177" s="13">
        <f>F177*177</f>
        <v>326034</v>
      </c>
      <c r="H177" s="18" t="s">
        <v>15</v>
      </c>
    </row>
    <row r="178" spans="1:8" outlineLevel="1">
      <c r="A178" s="18">
        <v>171</v>
      </c>
      <c r="B178" s="9" t="s">
        <v>496</v>
      </c>
      <c r="C178" s="10" t="s">
        <v>497</v>
      </c>
      <c r="D178" s="10" t="s">
        <v>498</v>
      </c>
      <c r="E178" s="8" t="s">
        <v>18</v>
      </c>
      <c r="F178" s="15">
        <v>3552.0</v>
      </c>
      <c r="G178" s="13">
        <f>F178*178</f>
        <v>632256</v>
      </c>
      <c r="H178" s="18" t="s">
        <v>15</v>
      </c>
    </row>
    <row r="179" spans="1:8" outlineLevel="1">
      <c r="A179" s="18">
        <v>172</v>
      </c>
      <c r="B179" s="9" t="s">
        <v>499</v>
      </c>
      <c r="C179" s="10" t="s">
        <v>500</v>
      </c>
      <c r="D179" s="10" t="s">
        <v>501</v>
      </c>
      <c r="E179" s="8" t="s">
        <v>18</v>
      </c>
      <c r="F179" s="15">
        <v>2291.0</v>
      </c>
      <c r="G179" s="13">
        <f>F179*179</f>
        <v>410089</v>
      </c>
      <c r="H179" s="18" t="s">
        <v>15</v>
      </c>
    </row>
    <row r="180" spans="1:8" outlineLevel="1">
      <c r="A180" s="18">
        <v>173</v>
      </c>
      <c r="B180" s="9" t="s">
        <v>502</v>
      </c>
      <c r="C180" s="10" t="s">
        <v>503</v>
      </c>
      <c r="D180" s="10" t="s">
        <v>504</v>
      </c>
      <c r="E180" s="8" t="s">
        <v>18</v>
      </c>
      <c r="F180" s="15">
        <v>2592.0</v>
      </c>
      <c r="G180" s="13">
        <f>F180*180</f>
        <v>466560</v>
      </c>
      <c r="H180" s="18" t="s">
        <v>15</v>
      </c>
    </row>
    <row r="181" spans="1:8" outlineLevel="1">
      <c r="A181" s="18">
        <v>174</v>
      </c>
      <c r="B181" s="9" t="s">
        <v>505</v>
      </c>
      <c r="C181" s="10" t="s">
        <v>506</v>
      </c>
      <c r="D181" s="10" t="s">
        <v>507</v>
      </c>
      <c r="E181" s="8" t="s">
        <v>18</v>
      </c>
      <c r="F181" s="15">
        <v>1488.0</v>
      </c>
      <c r="G181" s="13">
        <f>F181*181</f>
        <v>269328</v>
      </c>
      <c r="H181" s="18" t="s">
        <v>15</v>
      </c>
    </row>
    <row r="182" spans="1:8" outlineLevel="1">
      <c r="A182" s="18">
        <v>175</v>
      </c>
      <c r="B182" s="9" t="s">
        <v>508</v>
      </c>
      <c r="C182" s="10" t="s">
        <v>509</v>
      </c>
      <c r="D182" s="10" t="s">
        <v>510</v>
      </c>
      <c r="E182" s="8" t="s">
        <v>18</v>
      </c>
      <c r="F182" s="15">
        <v>1637.1</v>
      </c>
      <c r="G182" s="13">
        <f>F182*182</f>
        <v>297952.2</v>
      </c>
      <c r="H182" s="18" t="s">
        <v>15</v>
      </c>
    </row>
    <row r="183" spans="1:8" outlineLevel="1">
      <c r="A183" s="18">
        <v>176</v>
      </c>
      <c r="B183" s="9" t="s">
        <v>508</v>
      </c>
      <c r="C183" s="10" t="s">
        <v>511</v>
      </c>
      <c r="D183" s="10" t="s">
        <v>512</v>
      </c>
      <c r="E183" s="8" t="s">
        <v>18</v>
      </c>
      <c r="F183" s="15">
        <v>1326.0</v>
      </c>
      <c r="G183" s="13">
        <f>F183*183</f>
        <v>242658</v>
      </c>
      <c r="H183" s="18" t="s">
        <v>15</v>
      </c>
    </row>
    <row r="184" spans="1:8" outlineLevel="1">
      <c r="A184" s="18">
        <v>177</v>
      </c>
      <c r="B184" s="9" t="s">
        <v>513</v>
      </c>
      <c r="C184" s="10" t="s">
        <v>514</v>
      </c>
      <c r="D184" s="10" t="s">
        <v>515</v>
      </c>
      <c r="E184" s="8" t="s">
        <v>18</v>
      </c>
      <c r="F184" s="15">
        <v>2782.0</v>
      </c>
      <c r="G184" s="13">
        <f>F184*184</f>
        <v>511888</v>
      </c>
      <c r="H184" s="18" t="s">
        <v>15</v>
      </c>
    </row>
    <row r="185" spans="1:8" outlineLevel="1">
      <c r="A185" s="18">
        <v>178</v>
      </c>
      <c r="B185" s="9"/>
      <c r="C185" s="10" t="s">
        <v>516</v>
      </c>
      <c r="D185" s="10" t="s">
        <v>517</v>
      </c>
      <c r="E185" s="8" t="s">
        <v>18</v>
      </c>
      <c r="F185" s="15">
        <v>11000.0</v>
      </c>
      <c r="G185" s="13">
        <f>F185*185</f>
        <v>2035000</v>
      </c>
      <c r="H185" s="18" t="s">
        <v>15</v>
      </c>
    </row>
    <row r="186" spans="1:8" outlineLevel="1">
      <c r="A186" s="18">
        <v>179</v>
      </c>
      <c r="B186" s="9" t="s">
        <v>490</v>
      </c>
      <c r="C186" s="10" t="s">
        <v>518</v>
      </c>
      <c r="D186" s="10" t="s">
        <v>519</v>
      </c>
      <c r="E186" s="8" t="s">
        <v>18</v>
      </c>
      <c r="F186" s="15">
        <v>893.0</v>
      </c>
      <c r="G186" s="13">
        <f>F186*186</f>
        <v>166098</v>
      </c>
      <c r="H186" s="18" t="s">
        <v>15</v>
      </c>
    </row>
    <row r="187" spans="1:8" outlineLevel="1">
      <c r="A187" s="18">
        <v>180</v>
      </c>
      <c r="B187" s="9" t="s">
        <v>496</v>
      </c>
      <c r="C187" s="10" t="s">
        <v>520</v>
      </c>
      <c r="D187" s="10" t="s">
        <v>521</v>
      </c>
      <c r="E187" s="8" t="s">
        <v>18</v>
      </c>
      <c r="F187" s="15">
        <v>4950.0</v>
      </c>
      <c r="G187" s="13">
        <f>F187*187</f>
        <v>925650</v>
      </c>
      <c r="H187" s="18" t="s">
        <v>15</v>
      </c>
    </row>
    <row r="188" spans="1:8" outlineLevel="1">
      <c r="A188" s="18">
        <v>181</v>
      </c>
      <c r="B188" s="9" t="s">
        <v>522</v>
      </c>
      <c r="C188" s="10" t="s">
        <v>523</v>
      </c>
      <c r="D188" s="10" t="s">
        <v>524</v>
      </c>
      <c r="E188" s="8" t="s">
        <v>18</v>
      </c>
      <c r="F188" s="15">
        <v>4862.0</v>
      </c>
      <c r="G188" s="13">
        <f>F188*188</f>
        <v>914056</v>
      </c>
      <c r="H188" s="18" t="s">
        <v>15</v>
      </c>
    </row>
    <row r="189" spans="1:8" outlineLevel="1">
      <c r="A189" s="18">
        <v>182</v>
      </c>
      <c r="B189" s="9" t="s">
        <v>525</v>
      </c>
      <c r="C189" s="10" t="s">
        <v>526</v>
      </c>
      <c r="D189" s="10" t="s">
        <v>527</v>
      </c>
      <c r="E189" s="8" t="s">
        <v>18</v>
      </c>
      <c r="F189" s="15">
        <v>5194.0</v>
      </c>
      <c r="G189" s="13">
        <f>F189*189</f>
        <v>981666</v>
      </c>
      <c r="H189" s="18" t="s">
        <v>15</v>
      </c>
    </row>
    <row r="190" spans="1:8" outlineLevel="1">
      <c r="A190" s="18">
        <v>183</v>
      </c>
      <c r="B190" s="9" t="s">
        <v>513</v>
      </c>
      <c r="C190" s="10" t="s">
        <v>528</v>
      </c>
      <c r="D190" s="10" t="s">
        <v>529</v>
      </c>
      <c r="E190" s="8" t="s">
        <v>18</v>
      </c>
      <c r="F190" s="15">
        <v>2083.0</v>
      </c>
      <c r="G190" s="13">
        <f>F190*190</f>
        <v>395770</v>
      </c>
      <c r="H190" s="18" t="s">
        <v>15</v>
      </c>
    </row>
    <row r="191" spans="1:8" outlineLevel="1">
      <c r="A191" s="18">
        <v>184</v>
      </c>
      <c r="B191" s="9" t="s">
        <v>530</v>
      </c>
      <c r="C191" s="10" t="s">
        <v>531</v>
      </c>
      <c r="D191" s="10" t="s">
        <v>532</v>
      </c>
      <c r="E191" s="8">
        <v>1000.0</v>
      </c>
      <c r="F191" s="15">
        <v>0.0</v>
      </c>
      <c r="G191" s="13">
        <f>F191*191</f>
        <v>0</v>
      </c>
      <c r="H191" s="18" t="s">
        <v>15</v>
      </c>
    </row>
    <row r="192" spans="1:8" outlineLevel="1">
      <c r="A192" s="18">
        <v>185</v>
      </c>
      <c r="B192" s="9" t="s">
        <v>533</v>
      </c>
      <c r="C192" s="10" t="s">
        <v>531</v>
      </c>
      <c r="D192" s="10" t="s">
        <v>534</v>
      </c>
      <c r="E192" s="8">
        <v>1000.0</v>
      </c>
      <c r="F192" s="15">
        <v>0.0</v>
      </c>
      <c r="G192" s="13">
        <f>F192*192</f>
        <v>0</v>
      </c>
      <c r="H192" s="18" t="s">
        <v>15</v>
      </c>
    </row>
    <row r="193" spans="1:8" outlineLevel="1">
      <c r="A193" s="18">
        <v>186</v>
      </c>
      <c r="B193" s="9" t="s">
        <v>535</v>
      </c>
      <c r="C193" s="10" t="s">
        <v>536</v>
      </c>
      <c r="D193" s="10" t="s">
        <v>537</v>
      </c>
      <c r="E193" s="8" t="s">
        <v>18</v>
      </c>
      <c r="F193" s="15">
        <v>770.0</v>
      </c>
      <c r="G193" s="13">
        <f>F193*193</f>
        <v>148610</v>
      </c>
      <c r="H193" s="18" t="s">
        <v>15</v>
      </c>
    </row>
    <row r="194" spans="1:8" outlineLevel="1">
      <c r="A194" s="18">
        <v>187</v>
      </c>
      <c r="B194" s="9" t="s">
        <v>538</v>
      </c>
      <c r="C194" s="10" t="s">
        <v>539</v>
      </c>
      <c r="D194" s="10" t="s">
        <v>540</v>
      </c>
      <c r="E194" s="8">
        <v>1000.0</v>
      </c>
      <c r="F194" s="15">
        <v>0.0</v>
      </c>
      <c r="G194" s="13">
        <f>F194*194</f>
        <v>0</v>
      </c>
      <c r="H194" s="18" t="s">
        <v>15</v>
      </c>
    </row>
    <row r="195" spans="1:8" outlineLevel="1">
      <c r="A195" s="18">
        <v>188</v>
      </c>
      <c r="B195" s="9" t="s">
        <v>535</v>
      </c>
      <c r="C195" s="10" t="s">
        <v>541</v>
      </c>
      <c r="D195" s="10" t="s">
        <v>542</v>
      </c>
      <c r="E195" s="8">
        <v>1000.0</v>
      </c>
      <c r="F195" s="15">
        <v>683.0</v>
      </c>
      <c r="G195" s="13">
        <f>F195*195</f>
        <v>133185</v>
      </c>
      <c r="H195" s="18" t="s">
        <v>15</v>
      </c>
    </row>
    <row r="196" spans="1:8" outlineLevel="1">
      <c r="A196" s="18">
        <v>189</v>
      </c>
      <c r="B196" s="9" t="s">
        <v>543</v>
      </c>
      <c r="C196" s="10" t="s">
        <v>544</v>
      </c>
      <c r="D196" s="10" t="s">
        <v>545</v>
      </c>
      <c r="E196" s="8" t="s">
        <v>18</v>
      </c>
      <c r="F196" s="15">
        <v>2200.0</v>
      </c>
      <c r="G196" s="13">
        <f>F196*196</f>
        <v>431200</v>
      </c>
      <c r="H196" s="18" t="s">
        <v>15</v>
      </c>
    </row>
    <row r="197" spans="1:8" outlineLevel="1">
      <c r="A197" s="18">
        <v>190</v>
      </c>
      <c r="B197" s="9" t="s">
        <v>546</v>
      </c>
      <c r="C197" s="10" t="s">
        <v>547</v>
      </c>
      <c r="D197" s="10" t="s">
        <v>548</v>
      </c>
      <c r="E197" s="8" t="s">
        <v>18</v>
      </c>
      <c r="F197" s="15">
        <v>143.0</v>
      </c>
      <c r="G197" s="13">
        <f>F197*197</f>
        <v>28171</v>
      </c>
      <c r="H197" s="18" t="s">
        <v>15</v>
      </c>
    </row>
    <row r="198" spans="1:8" outlineLevel="1">
      <c r="A198" s="18">
        <v>191</v>
      </c>
      <c r="B198" s="9" t="s">
        <v>549</v>
      </c>
      <c r="C198" s="10" t="s">
        <v>550</v>
      </c>
      <c r="D198" s="10" t="s">
        <v>551</v>
      </c>
      <c r="E198" s="8">
        <v>1000.0</v>
      </c>
      <c r="F198" s="15">
        <v>0.0</v>
      </c>
      <c r="G198" s="13">
        <f>F198*198</f>
        <v>0</v>
      </c>
      <c r="H198" s="18" t="s">
        <v>15</v>
      </c>
    </row>
    <row r="199" spans="1:8" outlineLevel="1">
      <c r="A199" s="18">
        <v>192</v>
      </c>
      <c r="B199" s="9" t="s">
        <v>552</v>
      </c>
      <c r="C199" s="10" t="s">
        <v>553</v>
      </c>
      <c r="D199" s="10" t="s">
        <v>554</v>
      </c>
      <c r="E199" s="8" t="s">
        <v>18</v>
      </c>
      <c r="F199" s="15">
        <v>1123.5</v>
      </c>
      <c r="G199" s="13">
        <f>F199*199</f>
        <v>223576.5</v>
      </c>
      <c r="H199" s="18" t="s">
        <v>15</v>
      </c>
    </row>
    <row r="200" spans="1:8" outlineLevel="1">
      <c r="A200" s="18">
        <v>193</v>
      </c>
      <c r="B200" s="9" t="s">
        <v>552</v>
      </c>
      <c r="C200" s="10" t="s">
        <v>555</v>
      </c>
      <c r="D200" s="10" t="s">
        <v>556</v>
      </c>
      <c r="E200" s="8" t="s">
        <v>18</v>
      </c>
      <c r="F200" s="15">
        <v>867.0</v>
      </c>
      <c r="G200" s="13">
        <f>F200*200</f>
        <v>173400</v>
      </c>
      <c r="H200" s="18" t="s">
        <v>15</v>
      </c>
    </row>
    <row r="201" spans="1:8" outlineLevel="1">
      <c r="A201" s="18">
        <v>194</v>
      </c>
      <c r="B201" s="9" t="s">
        <v>184</v>
      </c>
      <c r="C201" s="10" t="s">
        <v>557</v>
      </c>
      <c r="D201" s="10" t="s">
        <v>558</v>
      </c>
      <c r="E201" s="8" t="s">
        <v>18</v>
      </c>
      <c r="F201" s="15">
        <v>536.0</v>
      </c>
      <c r="G201" s="13">
        <f>F201*201</f>
        <v>107736</v>
      </c>
      <c r="H201" s="18" t="s">
        <v>15</v>
      </c>
    </row>
    <row r="202" spans="1:8" outlineLevel="1">
      <c r="A202" s="18">
        <v>195</v>
      </c>
      <c r="B202" s="9" t="s">
        <v>559</v>
      </c>
      <c r="C202" s="10" t="s">
        <v>560</v>
      </c>
      <c r="D202" s="10" t="s">
        <v>561</v>
      </c>
      <c r="E202" s="8" t="s">
        <v>18</v>
      </c>
      <c r="F202" s="15">
        <v>321.0</v>
      </c>
      <c r="G202" s="13">
        <f>F202*202</f>
        <v>64842</v>
      </c>
      <c r="H202" s="18" t="s">
        <v>15</v>
      </c>
    </row>
    <row r="203" spans="1:8" outlineLevel="1">
      <c r="A203" s="18">
        <v>196</v>
      </c>
      <c r="B203" s="9" t="s">
        <v>562</v>
      </c>
      <c r="C203" s="10" t="s">
        <v>563</v>
      </c>
      <c r="D203" s="10" t="s">
        <v>564</v>
      </c>
      <c r="E203" s="8">
        <v>1000.0</v>
      </c>
      <c r="F203" s="15">
        <v>0.0</v>
      </c>
      <c r="G203" s="13">
        <f>F203*203</f>
        <v>0</v>
      </c>
      <c r="H203" s="18" t="s">
        <v>15</v>
      </c>
    </row>
    <row r="204" spans="1:8" outlineLevel="1">
      <c r="A204" s="18">
        <v>197</v>
      </c>
      <c r="B204" s="9" t="s">
        <v>565</v>
      </c>
      <c r="C204" s="10" t="s">
        <v>566</v>
      </c>
      <c r="D204" s="10" t="s">
        <v>567</v>
      </c>
      <c r="E204" s="8" t="s">
        <v>18</v>
      </c>
      <c r="F204" s="15">
        <v>18150.0</v>
      </c>
      <c r="G204" s="13">
        <f>F204*204</f>
        <v>3702600</v>
      </c>
      <c r="H204" s="18" t="s">
        <v>15</v>
      </c>
    </row>
    <row r="205" spans="1:8" outlineLevel="1">
      <c r="A205" s="18">
        <v>198</v>
      </c>
      <c r="B205" s="9" t="s">
        <v>568</v>
      </c>
      <c r="C205" s="10" t="s">
        <v>569</v>
      </c>
      <c r="D205" s="10" t="s">
        <v>570</v>
      </c>
      <c r="E205" s="8" t="s">
        <v>18</v>
      </c>
      <c r="F205" s="15">
        <v>20625.0</v>
      </c>
      <c r="G205" s="13">
        <f>F205*205</f>
        <v>4228125</v>
      </c>
      <c r="H205" s="18" t="s">
        <v>15</v>
      </c>
    </row>
    <row r="206" spans="1:8" outlineLevel="1">
      <c r="A206" s="18">
        <v>199</v>
      </c>
      <c r="B206" s="9" t="s">
        <v>80</v>
      </c>
      <c r="C206" s="10" t="s">
        <v>571</v>
      </c>
      <c r="D206" s="10" t="s">
        <v>572</v>
      </c>
      <c r="E206" s="8" t="s">
        <v>18</v>
      </c>
      <c r="F206" s="15">
        <v>16390.0</v>
      </c>
      <c r="G206" s="13">
        <f>F206*206</f>
        <v>3376340</v>
      </c>
      <c r="H206" s="18" t="s">
        <v>15</v>
      </c>
    </row>
    <row r="207" spans="1:8" outlineLevel="1">
      <c r="A207" s="18">
        <v>200</v>
      </c>
      <c r="B207" s="9" t="s">
        <v>573</v>
      </c>
      <c r="C207" s="10" t="s">
        <v>574</v>
      </c>
      <c r="D207" s="10" t="s">
        <v>575</v>
      </c>
      <c r="E207" s="8" t="s">
        <v>18</v>
      </c>
      <c r="F207" s="15">
        <v>2970.0</v>
      </c>
      <c r="G207" s="13">
        <f>F207*207</f>
        <v>614790</v>
      </c>
      <c r="H207" s="18" t="s">
        <v>15</v>
      </c>
    </row>
    <row r="208" spans="1:8" outlineLevel="1">
      <c r="A208" s="18">
        <v>201</v>
      </c>
      <c r="B208" s="9" t="s">
        <v>576</v>
      </c>
      <c r="C208" s="10" t="s">
        <v>577</v>
      </c>
      <c r="D208" s="10" t="s">
        <v>578</v>
      </c>
      <c r="E208" s="8">
        <v>1000.0</v>
      </c>
      <c r="F208" s="15">
        <v>0.0</v>
      </c>
      <c r="G208" s="13">
        <f>F208*208</f>
        <v>0</v>
      </c>
      <c r="H208" s="18" t="s">
        <v>15</v>
      </c>
    </row>
    <row r="209" spans="1:8" outlineLevel="1">
      <c r="A209" s="18">
        <v>202</v>
      </c>
      <c r="B209" s="9" t="s">
        <v>579</v>
      </c>
      <c r="C209" s="10" t="s">
        <v>580</v>
      </c>
      <c r="D209" s="10" t="s">
        <v>581</v>
      </c>
      <c r="E209" s="8">
        <v>1000.0</v>
      </c>
      <c r="F209" s="15">
        <v>2344.0</v>
      </c>
      <c r="G209" s="13">
        <f>F209*209</f>
        <v>489896</v>
      </c>
      <c r="H209" s="18" t="s">
        <v>15</v>
      </c>
    </row>
    <row r="210" spans="1:8" outlineLevel="1">
      <c r="A210" s="18">
        <v>203</v>
      </c>
      <c r="B210" s="9" t="s">
        <v>582</v>
      </c>
      <c r="C210" s="10" t="s">
        <v>583</v>
      </c>
      <c r="D210" s="10" t="s">
        <v>584</v>
      </c>
      <c r="E210" s="8">
        <v>1000.0</v>
      </c>
      <c r="F210" s="15">
        <v>2344.0</v>
      </c>
      <c r="G210" s="13">
        <f>F210*210</f>
        <v>492240</v>
      </c>
      <c r="H210" s="18" t="s">
        <v>15</v>
      </c>
    </row>
    <row r="211" spans="1:8" outlineLevel="1">
      <c r="A211" s="18">
        <v>204</v>
      </c>
      <c r="B211" s="9" t="s">
        <v>568</v>
      </c>
      <c r="C211" s="10" t="s">
        <v>585</v>
      </c>
      <c r="D211" s="10" t="s">
        <v>586</v>
      </c>
      <c r="E211" s="8">
        <v>1000.0</v>
      </c>
      <c r="F211" s="15">
        <v>15328.0</v>
      </c>
      <c r="G211" s="13">
        <f>F211*211</f>
        <v>3234208</v>
      </c>
      <c r="H211" s="18" t="s">
        <v>15</v>
      </c>
    </row>
    <row r="212" spans="1:8" outlineLevel="1">
      <c r="A212" s="18">
        <v>205</v>
      </c>
      <c r="B212" s="9" t="s">
        <v>565</v>
      </c>
      <c r="C212" s="10" t="s">
        <v>587</v>
      </c>
      <c r="D212" s="10" t="s">
        <v>588</v>
      </c>
      <c r="E212" s="8">
        <v>1000.0</v>
      </c>
      <c r="F212" s="15">
        <v>14759.0</v>
      </c>
      <c r="G212" s="13">
        <f>F212*212</f>
        <v>3128908</v>
      </c>
      <c r="H212" s="18" t="s">
        <v>15</v>
      </c>
    </row>
    <row r="213" spans="1:8" outlineLevel="1">
      <c r="A213" s="18">
        <v>206</v>
      </c>
      <c r="B213" s="9" t="s">
        <v>589</v>
      </c>
      <c r="C213" s="10" t="s">
        <v>590</v>
      </c>
      <c r="D213" s="10" t="s">
        <v>591</v>
      </c>
      <c r="E213" s="8">
        <v>1000.0</v>
      </c>
      <c r="F213" s="15">
        <v>719.0</v>
      </c>
      <c r="G213" s="13">
        <f>F213*213</f>
        <v>153147</v>
      </c>
      <c r="H213" s="18" t="s">
        <v>15</v>
      </c>
    </row>
    <row r="214" spans="1:8" outlineLevel="1">
      <c r="A214" s="18">
        <v>207</v>
      </c>
      <c r="B214" s="9" t="s">
        <v>592</v>
      </c>
      <c r="C214" s="10" t="s">
        <v>593</v>
      </c>
      <c r="D214" s="10" t="s">
        <v>594</v>
      </c>
      <c r="E214" s="8" t="s">
        <v>18</v>
      </c>
      <c r="F214" s="15">
        <v>1210.0</v>
      </c>
      <c r="G214" s="13">
        <f>F214*214</f>
        <v>258940</v>
      </c>
      <c r="H214" s="18" t="s">
        <v>15</v>
      </c>
    </row>
    <row r="215" spans="1:8" outlineLevel="1">
      <c r="A215" s="18">
        <v>208</v>
      </c>
      <c r="B215" s="9" t="s">
        <v>595</v>
      </c>
      <c r="C215" s="10" t="s">
        <v>596</v>
      </c>
      <c r="D215" s="10" t="s">
        <v>597</v>
      </c>
      <c r="E215" s="8">
        <v>1000.0</v>
      </c>
      <c r="F215" s="15">
        <v>140.0</v>
      </c>
      <c r="G215" s="13">
        <f>F215*215</f>
        <v>30100</v>
      </c>
      <c r="H215" s="18" t="s">
        <v>15</v>
      </c>
    </row>
    <row r="216" spans="1:8" outlineLevel="1">
      <c r="A216" s="18">
        <v>209</v>
      </c>
      <c r="B216" s="9" t="s">
        <v>598</v>
      </c>
      <c r="C216" s="10" t="s">
        <v>599</v>
      </c>
      <c r="D216" s="10" t="s">
        <v>600</v>
      </c>
      <c r="E216" s="8">
        <v>1000.0</v>
      </c>
      <c r="F216" s="15">
        <v>450.0</v>
      </c>
      <c r="G216" s="13">
        <f>F216*216</f>
        <v>97200</v>
      </c>
      <c r="H216" s="18" t="s">
        <v>15</v>
      </c>
    </row>
    <row r="217" spans="1:8" outlineLevel="1">
      <c r="A217" s="18">
        <v>210</v>
      </c>
      <c r="B217" s="9" t="s">
        <v>601</v>
      </c>
      <c r="C217" s="10" t="s">
        <v>602</v>
      </c>
      <c r="D217" s="10" t="s">
        <v>603</v>
      </c>
      <c r="E217" s="8">
        <v>1000.0</v>
      </c>
      <c r="F217" s="15">
        <v>2050.0</v>
      </c>
      <c r="G217" s="13">
        <f>F217*217</f>
        <v>444850</v>
      </c>
      <c r="H217" s="18" t="s">
        <v>15</v>
      </c>
    </row>
    <row r="218" spans="1:8" outlineLevel="1">
      <c r="A218" s="18">
        <v>211</v>
      </c>
      <c r="B218" s="9" t="s">
        <v>604</v>
      </c>
      <c r="C218" s="10" t="s">
        <v>605</v>
      </c>
      <c r="D218" s="10" t="s">
        <v>606</v>
      </c>
      <c r="E218" s="8">
        <v>1000.0</v>
      </c>
      <c r="F218" s="15">
        <v>2064.0</v>
      </c>
      <c r="G218" s="13">
        <f>F218*218</f>
        <v>449952</v>
      </c>
      <c r="H218" s="18" t="s">
        <v>15</v>
      </c>
    </row>
    <row r="219" spans="1:8" outlineLevel="1">
      <c r="A219" s="18">
        <v>212</v>
      </c>
      <c r="B219" s="9" t="s">
        <v>607</v>
      </c>
      <c r="C219" s="10" t="s">
        <v>608</v>
      </c>
      <c r="D219" s="10" t="s">
        <v>609</v>
      </c>
      <c r="E219" s="8">
        <v>1000.0</v>
      </c>
      <c r="F219" s="15">
        <v>2275.0</v>
      </c>
      <c r="G219" s="13">
        <f>F219*219</f>
        <v>498225</v>
      </c>
      <c r="H219" s="18" t="s">
        <v>15</v>
      </c>
    </row>
    <row r="220" spans="1:8" outlineLevel="1">
      <c r="A220" s="18">
        <v>213</v>
      </c>
      <c r="B220" s="9" t="s">
        <v>610</v>
      </c>
      <c r="C220" s="10" t="s">
        <v>611</v>
      </c>
      <c r="D220" s="10" t="s">
        <v>612</v>
      </c>
      <c r="E220" s="8">
        <v>1000.0</v>
      </c>
      <c r="F220" s="15">
        <v>2800.0</v>
      </c>
      <c r="G220" s="13">
        <f>F220*220</f>
        <v>616000</v>
      </c>
      <c r="H220" s="18" t="s">
        <v>15</v>
      </c>
    </row>
    <row r="221" spans="1:8" outlineLevel="1">
      <c r="A221" s="18">
        <v>214</v>
      </c>
      <c r="B221" s="9" t="s">
        <v>613</v>
      </c>
      <c r="C221" s="10" t="s">
        <v>614</v>
      </c>
      <c r="D221" s="10" t="s">
        <v>615</v>
      </c>
      <c r="E221" s="8">
        <v>1000.0</v>
      </c>
      <c r="F221" s="15">
        <v>0.0</v>
      </c>
      <c r="G221" s="13">
        <f>F221*221</f>
        <v>0</v>
      </c>
      <c r="H221" s="18" t="s">
        <v>15</v>
      </c>
    </row>
    <row r="222" spans="1:8" outlineLevel="1">
      <c r="A222" s="18">
        <v>215</v>
      </c>
      <c r="B222" s="9" t="s">
        <v>616</v>
      </c>
      <c r="C222" s="10" t="s">
        <v>617</v>
      </c>
      <c r="D222" s="10" t="s">
        <v>618</v>
      </c>
      <c r="E222" s="8">
        <v>1000.0</v>
      </c>
      <c r="F222" s="15">
        <v>1134.0</v>
      </c>
      <c r="G222" s="13">
        <f>F222*222</f>
        <v>251748</v>
      </c>
      <c r="H222" s="18" t="s">
        <v>15</v>
      </c>
    </row>
    <row r="223" spans="1:8" outlineLevel="1">
      <c r="A223" s="18">
        <v>216</v>
      </c>
      <c r="B223" s="9" t="s">
        <v>619</v>
      </c>
      <c r="C223" s="10" t="s">
        <v>620</v>
      </c>
      <c r="D223" s="10" t="s">
        <v>621</v>
      </c>
      <c r="E223" s="8" t="s">
        <v>18</v>
      </c>
      <c r="F223" s="15">
        <v>214.0</v>
      </c>
      <c r="G223" s="13">
        <f>F223*223</f>
        <v>47722</v>
      </c>
      <c r="H223" s="18" t="s">
        <v>15</v>
      </c>
    </row>
    <row r="224" spans="1:8" outlineLevel="1">
      <c r="A224" s="18">
        <v>217</v>
      </c>
      <c r="B224" s="9" t="s">
        <v>622</v>
      </c>
      <c r="C224" s="10" t="s">
        <v>623</v>
      </c>
      <c r="D224" s="10" t="s">
        <v>624</v>
      </c>
      <c r="E224" s="8">
        <v>1000.0</v>
      </c>
      <c r="F224" s="15">
        <v>1461.0</v>
      </c>
      <c r="G224" s="13">
        <f>F224*224</f>
        <v>327264</v>
      </c>
      <c r="H224" s="18" t="s">
        <v>15</v>
      </c>
    </row>
    <row r="225" spans="1:8" outlineLevel="1">
      <c r="A225" s="18">
        <v>218</v>
      </c>
      <c r="B225" s="9" t="s">
        <v>625</v>
      </c>
      <c r="C225" s="10" t="s">
        <v>626</v>
      </c>
      <c r="D225" s="10" t="s">
        <v>627</v>
      </c>
      <c r="E225" s="8" t="s">
        <v>18</v>
      </c>
      <c r="F225" s="15">
        <v>935.0</v>
      </c>
      <c r="G225" s="13">
        <f>F225*225</f>
        <v>210375</v>
      </c>
      <c r="H225" s="18" t="s">
        <v>15</v>
      </c>
    </row>
    <row r="226" spans="1:8" outlineLevel="1">
      <c r="A226" s="18">
        <v>219</v>
      </c>
      <c r="B226" s="9" t="s">
        <v>628</v>
      </c>
      <c r="C226" s="10" t="s">
        <v>629</v>
      </c>
      <c r="D226" s="10" t="s">
        <v>630</v>
      </c>
      <c r="E226" s="8" t="s">
        <v>18</v>
      </c>
      <c r="F226" s="15">
        <v>341.0</v>
      </c>
      <c r="G226" s="13">
        <f>F226*226</f>
        <v>77066</v>
      </c>
      <c r="H226" s="18" t="s">
        <v>15</v>
      </c>
    </row>
    <row r="227" spans="1:8" outlineLevel="1">
      <c r="A227" s="18">
        <v>220</v>
      </c>
      <c r="B227" s="9" t="s">
        <v>631</v>
      </c>
      <c r="C227" s="10" t="s">
        <v>632</v>
      </c>
      <c r="D227" s="10" t="s">
        <v>633</v>
      </c>
      <c r="E227" s="8" t="s">
        <v>18</v>
      </c>
      <c r="F227" s="15">
        <v>214.0</v>
      </c>
      <c r="G227" s="13">
        <f>F227*227</f>
        <v>48578</v>
      </c>
      <c r="H227" s="18" t="s">
        <v>15</v>
      </c>
    </row>
    <row r="228" spans="1:8" outlineLevel="1">
      <c r="A228" s="18">
        <v>221</v>
      </c>
      <c r="B228" s="9" t="s">
        <v>634</v>
      </c>
      <c r="C228" s="10" t="s">
        <v>635</v>
      </c>
      <c r="D228" s="10" t="s">
        <v>636</v>
      </c>
      <c r="E228" s="8" t="s">
        <v>18</v>
      </c>
      <c r="F228" s="15">
        <v>171.0</v>
      </c>
      <c r="G228" s="13">
        <f>F228*228</f>
        <v>38988</v>
      </c>
      <c r="H228" s="18" t="s">
        <v>15</v>
      </c>
    </row>
    <row r="229" spans="1:8" outlineLevel="1">
      <c r="A229" s="18">
        <v>222</v>
      </c>
      <c r="B229" s="9" t="s">
        <v>637</v>
      </c>
      <c r="C229" s="10" t="s">
        <v>638</v>
      </c>
      <c r="D229" s="10" t="s">
        <v>639</v>
      </c>
      <c r="E229" s="8" t="s">
        <v>18</v>
      </c>
      <c r="F229" s="15">
        <v>374.0</v>
      </c>
      <c r="G229" s="13">
        <f>F229*229</f>
        <v>85646</v>
      </c>
      <c r="H229" s="18" t="s">
        <v>15</v>
      </c>
    </row>
    <row r="230" spans="1:8" outlineLevel="1">
      <c r="A230" s="18">
        <v>223</v>
      </c>
      <c r="B230" s="9" t="s">
        <v>640</v>
      </c>
      <c r="C230" s="10" t="s">
        <v>641</v>
      </c>
      <c r="D230" s="10" t="s">
        <v>642</v>
      </c>
      <c r="E230" s="8" t="s">
        <v>18</v>
      </c>
      <c r="F230" s="15">
        <v>179.0</v>
      </c>
      <c r="G230" s="13">
        <f>F230*230</f>
        <v>41170</v>
      </c>
      <c r="H230" s="18" t="s">
        <v>15</v>
      </c>
    </row>
    <row r="231" spans="1:8" outlineLevel="1">
      <c r="A231" s="18">
        <v>224</v>
      </c>
      <c r="B231" s="9" t="s">
        <v>643</v>
      </c>
      <c r="C231" s="10" t="s">
        <v>644</v>
      </c>
      <c r="D231" s="10" t="s">
        <v>645</v>
      </c>
      <c r="E231" s="8" t="s">
        <v>18</v>
      </c>
      <c r="F231" s="15">
        <v>214.0</v>
      </c>
      <c r="G231" s="13">
        <f>F231*231</f>
        <v>49434</v>
      </c>
      <c r="H231" s="18" t="s">
        <v>15</v>
      </c>
    </row>
    <row r="232" spans="1:8" outlineLevel="1">
      <c r="A232" s="18">
        <v>225</v>
      </c>
      <c r="B232" s="9" t="s">
        <v>646</v>
      </c>
      <c r="C232" s="10" t="s">
        <v>647</v>
      </c>
      <c r="D232" s="10" t="s">
        <v>648</v>
      </c>
      <c r="E232" s="8" t="s">
        <v>18</v>
      </c>
      <c r="F232" s="15">
        <v>321.0</v>
      </c>
      <c r="G232" s="13">
        <f>F232*232</f>
        <v>74472</v>
      </c>
      <c r="H232" s="18" t="s">
        <v>15</v>
      </c>
    </row>
    <row r="233" spans="1:8" outlineLevel="1">
      <c r="A233" s="18">
        <v>226</v>
      </c>
      <c r="B233" s="9" t="s">
        <v>649</v>
      </c>
      <c r="C233" s="10" t="s">
        <v>650</v>
      </c>
      <c r="D233" s="10" t="s">
        <v>651</v>
      </c>
      <c r="E233" s="8">
        <v>1000.0</v>
      </c>
      <c r="F233" s="15">
        <v>0.0</v>
      </c>
      <c r="G233" s="13">
        <f>F233*233</f>
        <v>0</v>
      </c>
      <c r="H233" s="18" t="s">
        <v>15</v>
      </c>
    </row>
    <row r="234" spans="1:8" outlineLevel="1">
      <c r="A234" s="18">
        <v>227</v>
      </c>
      <c r="B234" s="9" t="s">
        <v>652</v>
      </c>
      <c r="C234" s="10" t="s">
        <v>653</v>
      </c>
      <c r="D234" s="10" t="s">
        <v>654</v>
      </c>
      <c r="E234" s="8">
        <v>1000.0</v>
      </c>
      <c r="F234" s="15">
        <v>0.0</v>
      </c>
      <c r="G234" s="13">
        <f>F234*234</f>
        <v>0</v>
      </c>
      <c r="H234" s="18" t="s">
        <v>15</v>
      </c>
    </row>
    <row r="235" spans="1:8" outlineLevel="1">
      <c r="A235" s="18">
        <v>228</v>
      </c>
      <c r="B235" s="9" t="s">
        <v>655</v>
      </c>
      <c r="C235" s="10" t="s">
        <v>653</v>
      </c>
      <c r="D235" s="10" t="s">
        <v>656</v>
      </c>
      <c r="E235" s="8">
        <v>1000.0</v>
      </c>
      <c r="F235" s="15">
        <v>0.0</v>
      </c>
      <c r="G235" s="13">
        <f>F235*235</f>
        <v>0</v>
      </c>
      <c r="H235" s="18" t="s">
        <v>15</v>
      </c>
    </row>
    <row r="236" spans="1:8" outlineLevel="1">
      <c r="A236" s="18">
        <v>229</v>
      </c>
      <c r="B236" s="9" t="s">
        <v>657</v>
      </c>
      <c r="C236" s="10" t="s">
        <v>658</v>
      </c>
      <c r="D236" s="10" t="s">
        <v>659</v>
      </c>
      <c r="E236" s="8" t="s">
        <v>18</v>
      </c>
      <c r="F236" s="15">
        <v>267.5</v>
      </c>
      <c r="G236" s="13">
        <f>F236*236</f>
        <v>63130</v>
      </c>
      <c r="H236" s="18" t="s">
        <v>15</v>
      </c>
    </row>
    <row r="237" spans="1:8" outlineLevel="1">
      <c r="A237" s="18">
        <v>230</v>
      </c>
      <c r="B237" s="9" t="s">
        <v>660</v>
      </c>
      <c r="C237" s="10" t="s">
        <v>661</v>
      </c>
      <c r="D237" s="10" t="s">
        <v>662</v>
      </c>
      <c r="E237" s="8">
        <v>1000.0</v>
      </c>
      <c r="F237" s="15">
        <v>388.0</v>
      </c>
      <c r="G237" s="13">
        <f>F237*237</f>
        <v>91956</v>
      </c>
      <c r="H237" s="18" t="s">
        <v>15</v>
      </c>
    </row>
    <row r="238" spans="1:8" outlineLevel="1">
      <c r="A238" s="18">
        <v>231</v>
      </c>
      <c r="B238" s="9" t="s">
        <v>663</v>
      </c>
      <c r="C238" s="10" t="s">
        <v>664</v>
      </c>
      <c r="D238" s="10" t="s">
        <v>665</v>
      </c>
      <c r="E238" s="8" t="s">
        <v>18</v>
      </c>
      <c r="F238" s="15">
        <v>1248.0</v>
      </c>
      <c r="G238" s="13">
        <f>F238*238</f>
        <v>297024</v>
      </c>
      <c r="H238" s="18" t="s">
        <v>15</v>
      </c>
    </row>
    <row r="239" spans="1:8" outlineLevel="1">
      <c r="A239" s="18">
        <v>232</v>
      </c>
      <c r="B239" s="9" t="s">
        <v>666</v>
      </c>
      <c r="C239" s="10" t="s">
        <v>667</v>
      </c>
      <c r="D239" s="10" t="s">
        <v>668</v>
      </c>
      <c r="E239" s="8">
        <v>1000.0</v>
      </c>
      <c r="F239" s="15">
        <v>13828.0</v>
      </c>
      <c r="G239" s="13">
        <f>F239*239</f>
        <v>3304892</v>
      </c>
      <c r="H239" s="18" t="s">
        <v>15</v>
      </c>
    </row>
    <row r="240" spans="1:8" outlineLevel="1">
      <c r="A240" s="18">
        <v>233</v>
      </c>
      <c r="B240" s="9" t="s">
        <v>669</v>
      </c>
      <c r="C240" s="10" t="s">
        <v>670</v>
      </c>
      <c r="D240" s="10" t="s">
        <v>671</v>
      </c>
      <c r="E240" s="8">
        <v>1000.0</v>
      </c>
      <c r="F240" s="15">
        <v>15804.0</v>
      </c>
      <c r="G240" s="13">
        <f>F240*240</f>
        <v>3792960</v>
      </c>
      <c r="H240" s="18" t="s">
        <v>15</v>
      </c>
    </row>
    <row r="241" spans="1:8" outlineLevel="1">
      <c r="A241" s="18">
        <v>234</v>
      </c>
      <c r="B241" s="9" t="s">
        <v>672</v>
      </c>
      <c r="C241" s="10" t="s">
        <v>673</v>
      </c>
      <c r="D241" s="10" t="s">
        <v>674</v>
      </c>
      <c r="E241" s="8" t="s">
        <v>18</v>
      </c>
      <c r="F241" s="15">
        <v>20256.0</v>
      </c>
      <c r="G241" s="13">
        <f>F241*241</f>
        <v>4881696</v>
      </c>
      <c r="H241" s="18" t="s">
        <v>15</v>
      </c>
    </row>
    <row r="242" spans="1:8" outlineLevel="1">
      <c r="A242" s="18">
        <v>235</v>
      </c>
      <c r="B242" s="9" t="s">
        <v>675</v>
      </c>
      <c r="C242" s="10" t="s">
        <v>676</v>
      </c>
      <c r="D242" s="10" t="s">
        <v>677</v>
      </c>
      <c r="E242" s="8" t="s">
        <v>18</v>
      </c>
      <c r="F242" s="15">
        <v>26976.0</v>
      </c>
      <c r="G242" s="13">
        <f>F242*242</f>
        <v>6528192</v>
      </c>
      <c r="H242" s="18" t="s">
        <v>15</v>
      </c>
    </row>
    <row r="243" spans="1:8" outlineLevel="1">
      <c r="A243" s="18">
        <v>236</v>
      </c>
      <c r="B243" s="9" t="s">
        <v>678</v>
      </c>
      <c r="C243" s="10" t="s">
        <v>679</v>
      </c>
      <c r="D243" s="10" t="s">
        <v>680</v>
      </c>
      <c r="E243" s="8" t="s">
        <v>18</v>
      </c>
      <c r="F243" s="15">
        <v>214.0</v>
      </c>
      <c r="G243" s="13">
        <f>F243*243</f>
        <v>52002</v>
      </c>
      <c r="H243" s="18" t="s">
        <v>15</v>
      </c>
    </row>
    <row r="244" spans="1:8" outlineLevel="1">
      <c r="A244" s="18">
        <v>237</v>
      </c>
      <c r="B244" s="9" t="s">
        <v>681</v>
      </c>
      <c r="C244" s="10" t="s">
        <v>682</v>
      </c>
      <c r="D244" s="10" t="s">
        <v>683</v>
      </c>
      <c r="E244" s="8">
        <v>1000.0</v>
      </c>
      <c r="F244" s="15">
        <v>0.0</v>
      </c>
      <c r="G244" s="13">
        <f>F244*244</f>
        <v>0</v>
      </c>
      <c r="H244" s="18" t="s">
        <v>15</v>
      </c>
    </row>
    <row r="245" spans="1:8" outlineLevel="1">
      <c r="A245" s="18">
        <v>238</v>
      </c>
      <c r="B245" s="9" t="s">
        <v>684</v>
      </c>
      <c r="C245" s="10" t="s">
        <v>685</v>
      </c>
      <c r="D245" s="10" t="s">
        <v>686</v>
      </c>
      <c r="E245" s="8">
        <v>1000.0</v>
      </c>
      <c r="F245" s="15">
        <v>0.0</v>
      </c>
      <c r="G245" s="13">
        <f>F245*245</f>
        <v>0</v>
      </c>
      <c r="H245" s="18" t="s">
        <v>15</v>
      </c>
    </row>
    <row r="246" spans="1:8" outlineLevel="1">
      <c r="A246" s="18">
        <v>239</v>
      </c>
      <c r="B246" s="9" t="s">
        <v>687</v>
      </c>
      <c r="C246" s="10" t="s">
        <v>688</v>
      </c>
      <c r="D246" s="10" t="s">
        <v>689</v>
      </c>
      <c r="E246" s="8" t="s">
        <v>18</v>
      </c>
      <c r="F246" s="15">
        <v>594.0</v>
      </c>
      <c r="G246" s="13">
        <f>F246*246</f>
        <v>146124</v>
      </c>
      <c r="H246" s="18" t="s">
        <v>15</v>
      </c>
    </row>
    <row r="247" spans="1:8" outlineLevel="1">
      <c r="A247" s="18">
        <v>240</v>
      </c>
      <c r="B247" s="9" t="s">
        <v>690</v>
      </c>
      <c r="C247" s="10" t="s">
        <v>691</v>
      </c>
      <c r="D247" s="10" t="s">
        <v>692</v>
      </c>
      <c r="E247" s="8">
        <v>1000.0</v>
      </c>
      <c r="F247" s="15">
        <v>0.0</v>
      </c>
      <c r="G247" s="13">
        <f>F247*247</f>
        <v>0</v>
      </c>
      <c r="H247" s="18" t="s">
        <v>15</v>
      </c>
    </row>
    <row r="248" spans="1:8" outlineLevel="1">
      <c r="A248" s="18">
        <v>241</v>
      </c>
      <c r="B248" s="9" t="s">
        <v>693</v>
      </c>
      <c r="C248" s="10" t="s">
        <v>694</v>
      </c>
      <c r="D248" s="10" t="s">
        <v>695</v>
      </c>
      <c r="E248" s="8" t="s">
        <v>18</v>
      </c>
      <c r="F248" s="15">
        <v>321.0</v>
      </c>
      <c r="G248" s="13">
        <f>F248*248</f>
        <v>79608</v>
      </c>
      <c r="H248" s="18" t="s">
        <v>15</v>
      </c>
    </row>
    <row r="249" spans="1:8" outlineLevel="1">
      <c r="A249" s="18">
        <v>242</v>
      </c>
      <c r="B249" s="9" t="s">
        <v>696</v>
      </c>
      <c r="C249" s="10" t="s">
        <v>697</v>
      </c>
      <c r="D249" s="10" t="s">
        <v>698</v>
      </c>
      <c r="E249" s="8" t="s">
        <v>18</v>
      </c>
      <c r="F249" s="15">
        <v>1001.0</v>
      </c>
      <c r="G249" s="13">
        <f>F249*249</f>
        <v>249249</v>
      </c>
      <c r="H249" s="18" t="s">
        <v>15</v>
      </c>
    </row>
    <row r="250" spans="1:8" outlineLevel="1">
      <c r="A250" s="18">
        <v>243</v>
      </c>
      <c r="B250" s="9" t="s">
        <v>699</v>
      </c>
      <c r="C250" s="10" t="s">
        <v>700</v>
      </c>
      <c r="D250" s="10" t="s">
        <v>701</v>
      </c>
      <c r="E250" s="8">
        <v>1000.0</v>
      </c>
      <c r="F250" s="15">
        <v>38.0</v>
      </c>
      <c r="G250" s="13">
        <f>F250*250</f>
        <v>9500</v>
      </c>
      <c r="H250" s="18" t="s">
        <v>15</v>
      </c>
    </row>
    <row r="251" spans="1:8" outlineLevel="1">
      <c r="A251" s="18">
        <v>244</v>
      </c>
      <c r="B251" s="9" t="s">
        <v>702</v>
      </c>
      <c r="C251" s="10" t="s">
        <v>703</v>
      </c>
      <c r="D251" s="10" t="s">
        <v>704</v>
      </c>
      <c r="E251" s="8">
        <v>1000.0</v>
      </c>
      <c r="F251" s="15">
        <v>207.0</v>
      </c>
      <c r="G251" s="13">
        <f>F251*251</f>
        <v>51957</v>
      </c>
      <c r="H251" s="18" t="s">
        <v>15</v>
      </c>
    </row>
    <row r="252" spans="1:8" outlineLevel="1">
      <c r="A252" s="18">
        <v>245</v>
      </c>
      <c r="B252" s="9" t="s">
        <v>702</v>
      </c>
      <c r="C252" s="10" t="s">
        <v>705</v>
      </c>
      <c r="D252" s="10" t="s">
        <v>706</v>
      </c>
      <c r="E252" s="8" t="s">
        <v>18</v>
      </c>
      <c r="F252" s="15">
        <v>330.0</v>
      </c>
      <c r="G252" s="13">
        <f>F252*252</f>
        <v>83160</v>
      </c>
      <c r="H252" s="18" t="s">
        <v>15</v>
      </c>
    </row>
    <row r="253" spans="1:8" outlineLevel="1">
      <c r="A253" s="18">
        <v>246</v>
      </c>
      <c r="B253" s="9" t="s">
        <v>707</v>
      </c>
      <c r="C253" s="10" t="s">
        <v>708</v>
      </c>
      <c r="D253" s="10" t="s">
        <v>709</v>
      </c>
      <c r="E253" s="8">
        <v>1000.0</v>
      </c>
      <c r="F253" s="15">
        <v>0.0</v>
      </c>
      <c r="G253" s="13">
        <f>F253*253</f>
        <v>0</v>
      </c>
      <c r="H253" s="18" t="s">
        <v>15</v>
      </c>
    </row>
    <row r="254" spans="1:8" outlineLevel="1">
      <c r="A254" s="18">
        <v>247</v>
      </c>
      <c r="B254" s="9" t="s">
        <v>710</v>
      </c>
      <c r="C254" s="10" t="s">
        <v>711</v>
      </c>
      <c r="D254" s="10" t="s">
        <v>712</v>
      </c>
      <c r="E254" s="8">
        <v>1000.0</v>
      </c>
      <c r="F254" s="15">
        <v>252.0</v>
      </c>
      <c r="G254" s="13">
        <f>F254*254</f>
        <v>64008</v>
      </c>
      <c r="H254" s="18" t="s">
        <v>15</v>
      </c>
    </row>
    <row r="255" spans="1:8" outlineLevel="1">
      <c r="A255" s="18">
        <v>248</v>
      </c>
      <c r="B255" s="9" t="s">
        <v>713</v>
      </c>
      <c r="C255" s="10" t="s">
        <v>714</v>
      </c>
      <c r="D255" s="10" t="s">
        <v>715</v>
      </c>
      <c r="E255" s="8">
        <v>1000.0</v>
      </c>
      <c r="F255" s="15">
        <v>136.0</v>
      </c>
      <c r="G255" s="13">
        <f>F255*255</f>
        <v>34680</v>
      </c>
      <c r="H255" s="18" t="s">
        <v>15</v>
      </c>
    </row>
    <row r="256" spans="1:8" outlineLevel="1">
      <c r="A256" s="18">
        <v>249</v>
      </c>
      <c r="B256" s="9" t="s">
        <v>716</v>
      </c>
      <c r="C256" s="10" t="s">
        <v>717</v>
      </c>
      <c r="D256" s="10" t="s">
        <v>718</v>
      </c>
      <c r="E256" s="8">
        <v>1000.0</v>
      </c>
      <c r="F256" s="15">
        <v>243.0</v>
      </c>
      <c r="G256" s="13">
        <f>F256*256</f>
        <v>62208</v>
      </c>
      <c r="H256" s="18" t="s">
        <v>15</v>
      </c>
    </row>
    <row r="257" spans="1:8" outlineLevel="1">
      <c r="A257" s="18">
        <v>250</v>
      </c>
      <c r="B257" s="9" t="s">
        <v>716</v>
      </c>
      <c r="C257" s="10" t="s">
        <v>719</v>
      </c>
      <c r="D257" s="10" t="s">
        <v>720</v>
      </c>
      <c r="E257" s="8" t="s">
        <v>18</v>
      </c>
      <c r="F257" s="15">
        <v>330.0</v>
      </c>
      <c r="G257" s="13">
        <f>F257*257</f>
        <v>84810</v>
      </c>
      <c r="H257" s="18" t="s">
        <v>15</v>
      </c>
    </row>
    <row r="258" spans="1:8" outlineLevel="1">
      <c r="A258" s="18">
        <v>251</v>
      </c>
      <c r="B258" s="9" t="s">
        <v>721</v>
      </c>
      <c r="C258" s="10" t="s">
        <v>722</v>
      </c>
      <c r="D258" s="10" t="s">
        <v>723</v>
      </c>
      <c r="E258" s="8" t="s">
        <v>18</v>
      </c>
      <c r="F258" s="15">
        <v>264.0</v>
      </c>
      <c r="G258" s="13">
        <f>F258*258</f>
        <v>68112</v>
      </c>
      <c r="H258" s="18" t="s">
        <v>15</v>
      </c>
    </row>
    <row r="259" spans="1:8" outlineLevel="1">
      <c r="A259" s="18">
        <v>252</v>
      </c>
      <c r="B259" s="9" t="s">
        <v>724</v>
      </c>
      <c r="C259" s="10" t="s">
        <v>725</v>
      </c>
      <c r="D259" s="10" t="s">
        <v>726</v>
      </c>
      <c r="E259" s="8">
        <v>1000.0</v>
      </c>
      <c r="F259" s="15">
        <v>342.0</v>
      </c>
      <c r="G259" s="13">
        <f>F259*259</f>
        <v>88578</v>
      </c>
      <c r="H259" s="18" t="s">
        <v>15</v>
      </c>
    </row>
    <row r="260" spans="1:8" outlineLevel="1">
      <c r="A260" s="18">
        <v>253</v>
      </c>
      <c r="B260" s="9" t="s">
        <v>724</v>
      </c>
      <c r="C260" s="10" t="s">
        <v>727</v>
      </c>
      <c r="D260" s="10" t="s">
        <v>728</v>
      </c>
      <c r="E260" s="8" t="s">
        <v>18</v>
      </c>
      <c r="F260" s="15">
        <v>550.0</v>
      </c>
      <c r="G260" s="13">
        <f>F260*260</f>
        <v>143000</v>
      </c>
      <c r="H260" s="18" t="s">
        <v>15</v>
      </c>
    </row>
    <row r="261" spans="1:8" outlineLevel="1">
      <c r="A261" s="18">
        <v>254</v>
      </c>
      <c r="B261" s="9" t="s">
        <v>729</v>
      </c>
      <c r="C261" s="10" t="s">
        <v>730</v>
      </c>
      <c r="D261" s="10" t="s">
        <v>731</v>
      </c>
      <c r="E261" s="8">
        <v>1000.0</v>
      </c>
      <c r="F261" s="15">
        <v>530.0</v>
      </c>
      <c r="G261" s="13">
        <f>F261*261</f>
        <v>138330</v>
      </c>
      <c r="H261" s="18" t="s">
        <v>15</v>
      </c>
    </row>
    <row r="262" spans="1:8" outlineLevel="1">
      <c r="A262" s="18">
        <v>255</v>
      </c>
      <c r="B262" s="9" t="s">
        <v>732</v>
      </c>
      <c r="C262" s="10" t="s">
        <v>733</v>
      </c>
      <c r="D262" s="10" t="s">
        <v>734</v>
      </c>
      <c r="E262" s="8" t="s">
        <v>18</v>
      </c>
      <c r="F262" s="15">
        <v>550.0</v>
      </c>
      <c r="G262" s="13">
        <f>F262*262</f>
        <v>144100</v>
      </c>
      <c r="H262" s="18" t="s">
        <v>15</v>
      </c>
    </row>
    <row r="263" spans="1:8" outlineLevel="1">
      <c r="A263" s="18">
        <v>256</v>
      </c>
      <c r="B263" s="9" t="s">
        <v>735</v>
      </c>
      <c r="C263" s="10" t="s">
        <v>736</v>
      </c>
      <c r="D263" s="10" t="s">
        <v>737</v>
      </c>
      <c r="E263" s="8">
        <v>1000.0</v>
      </c>
      <c r="F263" s="15">
        <v>17593.0</v>
      </c>
      <c r="G263" s="13">
        <f>F263*263</f>
        <v>4626959</v>
      </c>
      <c r="H263" s="18" t="s">
        <v>15</v>
      </c>
    </row>
    <row r="264" spans="1:8" outlineLevel="1">
      <c r="A264" s="18">
        <v>257</v>
      </c>
      <c r="B264" s="9" t="s">
        <v>738</v>
      </c>
      <c r="C264" s="10" t="s">
        <v>739</v>
      </c>
      <c r="D264" s="10" t="s">
        <v>740</v>
      </c>
      <c r="E264" s="8" t="s">
        <v>18</v>
      </c>
      <c r="F264" s="15">
        <v>121.0</v>
      </c>
      <c r="G264" s="13">
        <f>F264*264</f>
        <v>31944</v>
      </c>
      <c r="H264" s="18" t="s">
        <v>15</v>
      </c>
    </row>
    <row r="265" spans="1:8" outlineLevel="1">
      <c r="A265" s="18">
        <v>258</v>
      </c>
      <c r="B265" s="9" t="s">
        <v>741</v>
      </c>
      <c r="C265" s="10" t="s">
        <v>742</v>
      </c>
      <c r="D265" s="10" t="s">
        <v>743</v>
      </c>
      <c r="E265" s="8">
        <v>1000.0</v>
      </c>
      <c r="F265" s="15">
        <v>0.0</v>
      </c>
      <c r="G265" s="13">
        <f>F265*265</f>
        <v>0</v>
      </c>
      <c r="H265" s="18" t="s">
        <v>15</v>
      </c>
    </row>
    <row r="266" spans="1:8" outlineLevel="1">
      <c r="A266" s="18">
        <v>259</v>
      </c>
      <c r="B266" s="9" t="s">
        <v>744</v>
      </c>
      <c r="C266" s="10" t="s">
        <v>745</v>
      </c>
      <c r="D266" s="10" t="s">
        <v>746</v>
      </c>
      <c r="E266" s="8">
        <v>1000.0</v>
      </c>
      <c r="F266" s="15">
        <v>198.0</v>
      </c>
      <c r="G266" s="13">
        <f>F266*266</f>
        <v>52668</v>
      </c>
      <c r="H266" s="18" t="s">
        <v>15</v>
      </c>
    </row>
    <row r="267" spans="1:8" outlineLevel="1">
      <c r="A267" s="18">
        <v>260</v>
      </c>
      <c r="B267" s="9" t="s">
        <v>747</v>
      </c>
      <c r="C267" s="10" t="s">
        <v>748</v>
      </c>
      <c r="D267" s="10" t="s">
        <v>746</v>
      </c>
      <c r="E267" s="8">
        <v>1000.0</v>
      </c>
      <c r="F267" s="15">
        <v>126.0</v>
      </c>
      <c r="G267" s="13">
        <f>F267*267</f>
        <v>33642</v>
      </c>
      <c r="H267" s="18" t="s">
        <v>15</v>
      </c>
    </row>
    <row r="268" spans="1:8" outlineLevel="1">
      <c r="A268" s="18">
        <v>261</v>
      </c>
      <c r="B268" s="9" t="s">
        <v>749</v>
      </c>
      <c r="C268" s="10" t="s">
        <v>750</v>
      </c>
      <c r="D268" s="10" t="s">
        <v>751</v>
      </c>
      <c r="E268" s="8">
        <v>1000.0</v>
      </c>
      <c r="F268" s="15">
        <v>860.0</v>
      </c>
      <c r="G268" s="13">
        <f>F268*268</f>
        <v>230480</v>
      </c>
      <c r="H268" s="18" t="s">
        <v>15</v>
      </c>
    </row>
    <row r="269" spans="1:8" outlineLevel="1">
      <c r="A269" s="18">
        <v>262</v>
      </c>
      <c r="B269" s="9" t="s">
        <v>752</v>
      </c>
      <c r="C269" s="10" t="s">
        <v>753</v>
      </c>
      <c r="D269" s="10" t="s">
        <v>754</v>
      </c>
      <c r="E269" s="8" t="s">
        <v>18</v>
      </c>
      <c r="F269" s="15">
        <v>179.0</v>
      </c>
      <c r="G269" s="13">
        <f>F269*269</f>
        <v>48151</v>
      </c>
      <c r="H269" s="18" t="s">
        <v>15</v>
      </c>
    </row>
    <row r="270" spans="1:8" outlineLevel="1">
      <c r="A270" s="18">
        <v>263</v>
      </c>
      <c r="B270" s="9" t="s">
        <v>755</v>
      </c>
      <c r="C270" s="10" t="s">
        <v>756</v>
      </c>
      <c r="D270" s="10" t="s">
        <v>757</v>
      </c>
      <c r="E270" s="8" t="s">
        <v>18</v>
      </c>
      <c r="F270" s="15">
        <v>298.0</v>
      </c>
      <c r="G270" s="13">
        <f>F270*270</f>
        <v>80460</v>
      </c>
      <c r="H270" s="18" t="s">
        <v>15</v>
      </c>
    </row>
    <row r="271" spans="1:8" outlineLevel="1">
      <c r="A271" s="18">
        <v>264</v>
      </c>
      <c r="B271" s="9" t="s">
        <v>758</v>
      </c>
      <c r="C271" s="10" t="s">
        <v>759</v>
      </c>
      <c r="D271" s="10" t="s">
        <v>760</v>
      </c>
      <c r="E271" s="8" t="s">
        <v>18</v>
      </c>
      <c r="F271" s="15">
        <v>374.0</v>
      </c>
      <c r="G271" s="13">
        <f>F271*271</f>
        <v>101354</v>
      </c>
      <c r="H271" s="18" t="s">
        <v>15</v>
      </c>
    </row>
    <row r="272" spans="1:8" outlineLevel="1">
      <c r="A272" s="18">
        <v>265</v>
      </c>
      <c r="B272" s="9" t="s">
        <v>761</v>
      </c>
      <c r="C272" s="10" t="s">
        <v>762</v>
      </c>
      <c r="D272" s="10" t="s">
        <v>763</v>
      </c>
      <c r="E272" s="8" t="s">
        <v>18</v>
      </c>
      <c r="F272" s="15">
        <v>255.0</v>
      </c>
      <c r="G272" s="13">
        <f>F272*272</f>
        <v>69360</v>
      </c>
      <c r="H272" s="18" t="s">
        <v>15</v>
      </c>
    </row>
    <row r="273" spans="1:8" outlineLevel="1">
      <c r="A273" s="18">
        <v>266</v>
      </c>
      <c r="B273" s="9" t="s">
        <v>764</v>
      </c>
      <c r="C273" s="10" t="s">
        <v>765</v>
      </c>
      <c r="D273" s="10" t="s">
        <v>766</v>
      </c>
      <c r="E273" s="8" t="s">
        <v>18</v>
      </c>
      <c r="F273" s="15">
        <v>191.0</v>
      </c>
      <c r="G273" s="13">
        <f>F273*273</f>
        <v>52143</v>
      </c>
      <c r="H273" s="18" t="s">
        <v>15</v>
      </c>
    </row>
    <row r="274" spans="1:8" outlineLevel="1">
      <c r="A274" s="18">
        <v>267</v>
      </c>
      <c r="B274" s="9" t="s">
        <v>767</v>
      </c>
      <c r="C274" s="10" t="s">
        <v>768</v>
      </c>
      <c r="D274" s="10" t="s">
        <v>769</v>
      </c>
      <c r="E274" s="8" t="s">
        <v>18</v>
      </c>
      <c r="F274" s="15">
        <v>267.5</v>
      </c>
      <c r="G274" s="13">
        <f>F274*274</f>
        <v>73295</v>
      </c>
      <c r="H274" s="18" t="s">
        <v>15</v>
      </c>
    </row>
    <row r="275" spans="1:8" outlineLevel="1">
      <c r="A275" s="18">
        <v>268</v>
      </c>
      <c r="B275" s="9" t="s">
        <v>770</v>
      </c>
      <c r="C275" s="10" t="s">
        <v>771</v>
      </c>
      <c r="D275" s="10" t="s">
        <v>772</v>
      </c>
      <c r="E275" s="8" t="s">
        <v>18</v>
      </c>
      <c r="F275" s="15">
        <v>267.5</v>
      </c>
      <c r="G275" s="13">
        <f>F275*275</f>
        <v>73562.5</v>
      </c>
      <c r="H275" s="18" t="s">
        <v>15</v>
      </c>
    </row>
    <row r="276" spans="1:8" outlineLevel="1">
      <c r="A276" s="18">
        <v>269</v>
      </c>
      <c r="B276" s="9" t="s">
        <v>773</v>
      </c>
      <c r="C276" s="10" t="s">
        <v>774</v>
      </c>
      <c r="D276" s="10" t="s">
        <v>775</v>
      </c>
      <c r="E276" s="8" t="s">
        <v>18</v>
      </c>
      <c r="F276" s="15">
        <v>1760.0</v>
      </c>
      <c r="G276" s="13">
        <f>F276*276</f>
        <v>485760</v>
      </c>
      <c r="H276" s="18" t="s">
        <v>15</v>
      </c>
    </row>
    <row r="277" spans="1:8" outlineLevel="1">
      <c r="A277" s="18">
        <v>270</v>
      </c>
      <c r="B277" s="9" t="s">
        <v>660</v>
      </c>
      <c r="C277" s="10" t="s">
        <v>776</v>
      </c>
      <c r="D277" s="10" t="s">
        <v>777</v>
      </c>
      <c r="E277" s="8" t="s">
        <v>18</v>
      </c>
      <c r="F277" s="15">
        <v>330.0</v>
      </c>
      <c r="G277" s="13">
        <f>F277*277</f>
        <v>91410</v>
      </c>
      <c r="H277" s="18" t="s">
        <v>15</v>
      </c>
    </row>
    <row r="278" spans="1:8" outlineLevel="1">
      <c r="A278" s="18">
        <v>271</v>
      </c>
      <c r="B278" s="9" t="s">
        <v>778</v>
      </c>
      <c r="C278" s="10" t="s">
        <v>779</v>
      </c>
      <c r="D278" s="10" t="s">
        <v>780</v>
      </c>
      <c r="E278" s="8" t="s">
        <v>18</v>
      </c>
      <c r="F278" s="15">
        <v>440.0</v>
      </c>
      <c r="G278" s="13">
        <f>F278*278</f>
        <v>122320</v>
      </c>
      <c r="H278" s="18" t="s">
        <v>15</v>
      </c>
    </row>
    <row r="279" spans="1:8" outlineLevel="1">
      <c r="A279" s="18">
        <v>272</v>
      </c>
      <c r="B279" s="9" t="s">
        <v>781</v>
      </c>
      <c r="C279" s="10" t="s">
        <v>782</v>
      </c>
      <c r="D279" s="10" t="s">
        <v>783</v>
      </c>
      <c r="E279" s="8">
        <v>1000.0</v>
      </c>
      <c r="F279" s="15">
        <v>226.0</v>
      </c>
      <c r="G279" s="13">
        <f>F279*279</f>
        <v>63054</v>
      </c>
      <c r="H279" s="18" t="s">
        <v>15</v>
      </c>
    </row>
    <row r="280" spans="1:8" outlineLevel="1">
      <c r="A280" s="18">
        <v>273</v>
      </c>
      <c r="B280" s="9" t="s">
        <v>784</v>
      </c>
      <c r="C280" s="10" t="s">
        <v>785</v>
      </c>
      <c r="D280" s="10" t="s">
        <v>786</v>
      </c>
      <c r="E280" s="8">
        <v>1000.0</v>
      </c>
      <c r="F280" s="15">
        <v>0.0</v>
      </c>
      <c r="G280" s="13">
        <f>F280*280</f>
        <v>0</v>
      </c>
      <c r="H280" s="18" t="s">
        <v>15</v>
      </c>
    </row>
    <row r="281" spans="1:8" outlineLevel="1">
      <c r="A281" s="18">
        <v>274</v>
      </c>
      <c r="B281" s="9" t="s">
        <v>787</v>
      </c>
      <c r="C281" s="10" t="s">
        <v>788</v>
      </c>
      <c r="D281" s="10" t="s">
        <v>789</v>
      </c>
      <c r="E281" s="8" t="s">
        <v>18</v>
      </c>
      <c r="F281" s="15">
        <v>3000.0</v>
      </c>
      <c r="G281" s="13">
        <f>F281*281</f>
        <v>843000</v>
      </c>
      <c r="H281" s="18" t="s">
        <v>15</v>
      </c>
    </row>
    <row r="282" spans="1:8" outlineLevel="1">
      <c r="A282" s="18">
        <v>275</v>
      </c>
      <c r="B282" s="9" t="s">
        <v>790</v>
      </c>
      <c r="C282" s="10" t="s">
        <v>788</v>
      </c>
      <c r="D282" s="10" t="s">
        <v>791</v>
      </c>
      <c r="E282" s="8" t="s">
        <v>18</v>
      </c>
      <c r="F282" s="15">
        <v>3000.0</v>
      </c>
      <c r="G282" s="13">
        <f>F282*282</f>
        <v>846000</v>
      </c>
      <c r="H282" s="18" t="s">
        <v>15</v>
      </c>
    </row>
    <row r="283" spans="1:8" outlineLevel="1">
      <c r="A283" s="18">
        <v>276</v>
      </c>
      <c r="B283" s="9" t="s">
        <v>792</v>
      </c>
      <c r="C283" s="10" t="s">
        <v>788</v>
      </c>
      <c r="D283" s="10" t="s">
        <v>793</v>
      </c>
      <c r="E283" s="8" t="s">
        <v>18</v>
      </c>
      <c r="F283" s="15">
        <v>2500.0</v>
      </c>
      <c r="G283" s="13">
        <f>F283*283</f>
        <v>707500</v>
      </c>
      <c r="H283" s="18" t="s">
        <v>15</v>
      </c>
    </row>
    <row r="284" spans="1:8" outlineLevel="1">
      <c r="A284" s="18">
        <v>277</v>
      </c>
      <c r="B284" s="9" t="s">
        <v>790</v>
      </c>
      <c r="C284" s="10" t="s">
        <v>794</v>
      </c>
      <c r="D284" s="10" t="s">
        <v>795</v>
      </c>
      <c r="E284" s="8" t="s">
        <v>18</v>
      </c>
      <c r="F284" s="15">
        <v>1398.0</v>
      </c>
      <c r="G284" s="13">
        <f>F284*284</f>
        <v>397032</v>
      </c>
      <c r="H284" s="18" t="s">
        <v>15</v>
      </c>
    </row>
    <row r="285" spans="1:8" outlineLevel="1">
      <c r="A285" s="18">
        <v>278</v>
      </c>
      <c r="B285" s="9" t="s">
        <v>796</v>
      </c>
      <c r="C285" s="10" t="s">
        <v>797</v>
      </c>
      <c r="D285" s="10" t="s">
        <v>798</v>
      </c>
      <c r="E285" s="8" t="s">
        <v>18</v>
      </c>
      <c r="F285" s="15">
        <v>2210.0</v>
      </c>
      <c r="G285" s="13">
        <f>F285*285</f>
        <v>629850</v>
      </c>
      <c r="H285" s="18" t="s">
        <v>15</v>
      </c>
    </row>
    <row r="286" spans="1:8" outlineLevel="1">
      <c r="A286" s="18">
        <v>279</v>
      </c>
      <c r="B286" s="9" t="s">
        <v>799</v>
      </c>
      <c r="C286" s="10" t="s">
        <v>800</v>
      </c>
      <c r="D286" s="10" t="s">
        <v>801</v>
      </c>
      <c r="E286" s="8" t="s">
        <v>18</v>
      </c>
      <c r="F286" s="15">
        <v>2890.0</v>
      </c>
      <c r="G286" s="13">
        <f>F286*286</f>
        <v>826540</v>
      </c>
      <c r="H286" s="18" t="s">
        <v>15</v>
      </c>
    </row>
    <row r="287" spans="1:8" outlineLevel="1">
      <c r="A287" s="18">
        <v>280</v>
      </c>
      <c r="B287" s="9" t="s">
        <v>802</v>
      </c>
      <c r="C287" s="10" t="s">
        <v>803</v>
      </c>
      <c r="D287" s="10" t="s">
        <v>804</v>
      </c>
      <c r="E287" s="8" t="s">
        <v>18</v>
      </c>
      <c r="F287" s="15">
        <v>5440.0</v>
      </c>
      <c r="G287" s="13">
        <f>F287*287</f>
        <v>1561280</v>
      </c>
      <c r="H287" s="18" t="s">
        <v>15</v>
      </c>
    </row>
    <row r="288" spans="1:8" outlineLevel="1">
      <c r="A288" s="18">
        <v>281</v>
      </c>
      <c r="B288" s="9" t="s">
        <v>805</v>
      </c>
      <c r="C288" s="10" t="s">
        <v>806</v>
      </c>
      <c r="D288" s="10" t="s">
        <v>807</v>
      </c>
      <c r="E288" s="8" t="s">
        <v>18</v>
      </c>
      <c r="F288" s="15">
        <v>825.0</v>
      </c>
      <c r="G288" s="13">
        <f>F288*288</f>
        <v>237600</v>
      </c>
      <c r="H288" s="18" t="s">
        <v>15</v>
      </c>
    </row>
    <row r="289" spans="1:8" outlineLevel="1">
      <c r="A289" s="18">
        <v>282</v>
      </c>
      <c r="B289" s="9" t="s">
        <v>808</v>
      </c>
      <c r="C289" s="10" t="s">
        <v>809</v>
      </c>
      <c r="D289" s="10" t="s">
        <v>810</v>
      </c>
      <c r="E289" s="8" t="s">
        <v>18</v>
      </c>
      <c r="F289" s="15">
        <v>7315.0</v>
      </c>
      <c r="G289" s="13">
        <f>F289*289</f>
        <v>2114035</v>
      </c>
      <c r="H289" s="18" t="s">
        <v>15</v>
      </c>
    </row>
    <row r="290" spans="1:8" outlineLevel="1">
      <c r="A290" s="18">
        <v>283</v>
      </c>
      <c r="B290" s="9" t="s">
        <v>811</v>
      </c>
      <c r="C290" s="10" t="s">
        <v>812</v>
      </c>
      <c r="D290" s="10" t="s">
        <v>813</v>
      </c>
      <c r="E290" s="8" t="s">
        <v>18</v>
      </c>
      <c r="F290" s="15">
        <v>7315.0</v>
      </c>
      <c r="G290" s="13">
        <f>F290*290</f>
        <v>2121350</v>
      </c>
      <c r="H290" s="18" t="s">
        <v>15</v>
      </c>
    </row>
    <row r="291" spans="1:8" outlineLevel="1">
      <c r="A291" s="18">
        <v>284</v>
      </c>
      <c r="B291" s="9" t="s">
        <v>814</v>
      </c>
      <c r="C291" s="10" t="s">
        <v>815</v>
      </c>
      <c r="D291" s="10" t="s">
        <v>816</v>
      </c>
      <c r="E291" s="8" t="s">
        <v>18</v>
      </c>
      <c r="F291" s="15">
        <v>18590.0</v>
      </c>
      <c r="G291" s="13">
        <f>F291*291</f>
        <v>5409690</v>
      </c>
      <c r="H291" s="18" t="s">
        <v>15</v>
      </c>
    </row>
    <row r="292" spans="1:8" outlineLevel="1">
      <c r="A292" s="18">
        <v>285</v>
      </c>
      <c r="B292" s="9" t="s">
        <v>817</v>
      </c>
      <c r="C292" s="10" t="s">
        <v>818</v>
      </c>
      <c r="D292" s="10" t="s">
        <v>819</v>
      </c>
      <c r="E292" s="8" t="s">
        <v>18</v>
      </c>
      <c r="F292" s="15">
        <v>5940.0</v>
      </c>
      <c r="G292" s="13">
        <f>F292*292</f>
        <v>1734480</v>
      </c>
      <c r="H292" s="18" t="s">
        <v>15</v>
      </c>
    </row>
    <row r="293" spans="1:8" outlineLevel="1">
      <c r="A293" s="18">
        <v>286</v>
      </c>
      <c r="B293" s="9" t="s">
        <v>820</v>
      </c>
      <c r="C293" s="10" t="s">
        <v>821</v>
      </c>
      <c r="D293" s="10" t="s">
        <v>822</v>
      </c>
      <c r="E293" s="8">
        <v>1000.0</v>
      </c>
      <c r="F293" s="15">
        <v>2487.0</v>
      </c>
      <c r="G293" s="13">
        <f>F293*293</f>
        <v>728691</v>
      </c>
      <c r="H293" s="18" t="s">
        <v>15</v>
      </c>
    </row>
    <row r="294" spans="1:8" outlineLevel="1">
      <c r="A294" s="18">
        <v>287</v>
      </c>
      <c r="B294" s="9" t="s">
        <v>823</v>
      </c>
      <c r="C294" s="10" t="s">
        <v>824</v>
      </c>
      <c r="D294" s="10" t="s">
        <v>825</v>
      </c>
      <c r="E294" s="8">
        <v>1000.0</v>
      </c>
      <c r="F294" s="15">
        <v>11291.0</v>
      </c>
      <c r="G294" s="13">
        <f>F294*294</f>
        <v>3319554</v>
      </c>
      <c r="H294" s="18" t="s">
        <v>15</v>
      </c>
    </row>
    <row r="295" spans="1:8" outlineLevel="1">
      <c r="A295" s="18">
        <v>288</v>
      </c>
      <c r="B295" s="9" t="s">
        <v>826</v>
      </c>
      <c r="C295" s="10" t="s">
        <v>827</v>
      </c>
      <c r="D295" s="10" t="s">
        <v>828</v>
      </c>
      <c r="E295" s="8">
        <v>1000.0</v>
      </c>
      <c r="F295" s="15">
        <v>2538.0</v>
      </c>
      <c r="G295" s="13">
        <f>F295*295</f>
        <v>748710</v>
      </c>
      <c r="H295" s="18" t="s">
        <v>15</v>
      </c>
    </row>
    <row r="296" spans="1:8">
      <c r="F296" s="7" t="s">
        <v>829</v>
      </c>
      <c r="G296" s="20">
        <f>SUM(G6:G295)</f>
        <v>347524988.9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7:B294"/>
  <mergeCells>
    <mergeCell ref="B1:F1"/>
    <mergeCell ref="A6:H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199" r:id="rId_hyperlink_193"/>
    <hyperlink ref="D200" r:id="rId_hyperlink_194"/>
    <hyperlink ref="D201" r:id="rId_hyperlink_195"/>
    <hyperlink ref="D202" r:id="rId_hyperlink_196"/>
    <hyperlink ref="D203" r:id="rId_hyperlink_197"/>
    <hyperlink ref="D204" r:id="rId_hyperlink_198"/>
    <hyperlink ref="D205" r:id="rId_hyperlink_199"/>
    <hyperlink ref="D206" r:id="rId_hyperlink_200"/>
    <hyperlink ref="D207" r:id="rId_hyperlink_201"/>
    <hyperlink ref="D208" r:id="rId_hyperlink_202"/>
    <hyperlink ref="D209" r:id="rId_hyperlink_203"/>
    <hyperlink ref="D210" r:id="rId_hyperlink_204"/>
    <hyperlink ref="D211" r:id="rId_hyperlink_205"/>
    <hyperlink ref="D212" r:id="rId_hyperlink_206"/>
    <hyperlink ref="D213" r:id="rId_hyperlink_207"/>
    <hyperlink ref="D214" r:id="rId_hyperlink_208"/>
    <hyperlink ref="D215" r:id="rId_hyperlink_209"/>
    <hyperlink ref="D216" r:id="rId_hyperlink_210"/>
    <hyperlink ref="D217" r:id="rId_hyperlink_211"/>
    <hyperlink ref="D218" r:id="rId_hyperlink_212"/>
    <hyperlink ref="D219" r:id="rId_hyperlink_213"/>
    <hyperlink ref="D220" r:id="rId_hyperlink_214"/>
    <hyperlink ref="D221" r:id="rId_hyperlink_215"/>
    <hyperlink ref="D222" r:id="rId_hyperlink_216"/>
    <hyperlink ref="D223" r:id="rId_hyperlink_217"/>
    <hyperlink ref="D224" r:id="rId_hyperlink_218"/>
    <hyperlink ref="D225" r:id="rId_hyperlink_219"/>
    <hyperlink ref="D226" r:id="rId_hyperlink_220"/>
    <hyperlink ref="D227" r:id="rId_hyperlink_221"/>
    <hyperlink ref="D228" r:id="rId_hyperlink_222"/>
    <hyperlink ref="D229" r:id="rId_hyperlink_223"/>
    <hyperlink ref="D230" r:id="rId_hyperlink_224"/>
    <hyperlink ref="D231" r:id="rId_hyperlink_225"/>
    <hyperlink ref="D232" r:id="rId_hyperlink_226"/>
    <hyperlink ref="D233" r:id="rId_hyperlink_227"/>
    <hyperlink ref="D234" r:id="rId_hyperlink_228"/>
    <hyperlink ref="D235" r:id="rId_hyperlink_229"/>
    <hyperlink ref="D236" r:id="rId_hyperlink_230"/>
    <hyperlink ref="D237" r:id="rId_hyperlink_231"/>
    <hyperlink ref="D238" r:id="rId_hyperlink_232"/>
    <hyperlink ref="D239" r:id="rId_hyperlink_233"/>
    <hyperlink ref="D240" r:id="rId_hyperlink_234"/>
    <hyperlink ref="D241" r:id="rId_hyperlink_235"/>
    <hyperlink ref="D242" r:id="rId_hyperlink_236"/>
    <hyperlink ref="D243" r:id="rId_hyperlink_237"/>
    <hyperlink ref="D244" r:id="rId_hyperlink_238"/>
    <hyperlink ref="D245" r:id="rId_hyperlink_239"/>
    <hyperlink ref="D246" r:id="rId_hyperlink_240"/>
    <hyperlink ref="D247" r:id="rId_hyperlink_241"/>
    <hyperlink ref="D248" r:id="rId_hyperlink_242"/>
    <hyperlink ref="D249" r:id="rId_hyperlink_243"/>
    <hyperlink ref="D250" r:id="rId_hyperlink_244"/>
    <hyperlink ref="D251" r:id="rId_hyperlink_245"/>
    <hyperlink ref="D252" r:id="rId_hyperlink_246"/>
    <hyperlink ref="D253" r:id="rId_hyperlink_247"/>
    <hyperlink ref="D254" r:id="rId_hyperlink_248"/>
    <hyperlink ref="D255" r:id="rId_hyperlink_249"/>
    <hyperlink ref="D256" r:id="rId_hyperlink_250"/>
    <hyperlink ref="D257" r:id="rId_hyperlink_251"/>
    <hyperlink ref="D258" r:id="rId_hyperlink_252"/>
    <hyperlink ref="D259" r:id="rId_hyperlink_253"/>
    <hyperlink ref="D260" r:id="rId_hyperlink_254"/>
    <hyperlink ref="D261" r:id="rId_hyperlink_255"/>
    <hyperlink ref="D262" r:id="rId_hyperlink_256"/>
    <hyperlink ref="D263" r:id="rId_hyperlink_257"/>
    <hyperlink ref="D264" r:id="rId_hyperlink_258"/>
    <hyperlink ref="D265" r:id="rId_hyperlink_259"/>
    <hyperlink ref="D266" r:id="rId_hyperlink_260"/>
    <hyperlink ref="D267" r:id="rId_hyperlink_261"/>
    <hyperlink ref="D268" r:id="rId_hyperlink_262"/>
    <hyperlink ref="D269" r:id="rId_hyperlink_263"/>
    <hyperlink ref="D270" r:id="rId_hyperlink_264"/>
    <hyperlink ref="D271" r:id="rId_hyperlink_265"/>
    <hyperlink ref="D272" r:id="rId_hyperlink_266"/>
    <hyperlink ref="D273" r:id="rId_hyperlink_267"/>
    <hyperlink ref="D274" r:id="rId_hyperlink_268"/>
    <hyperlink ref="D275" r:id="rId_hyperlink_269"/>
    <hyperlink ref="D276" r:id="rId_hyperlink_270"/>
    <hyperlink ref="D277" r:id="rId_hyperlink_271"/>
    <hyperlink ref="D278" r:id="rId_hyperlink_272"/>
    <hyperlink ref="D279" r:id="rId_hyperlink_273"/>
    <hyperlink ref="D280" r:id="rId_hyperlink_274"/>
    <hyperlink ref="D281" r:id="rId_hyperlink_275"/>
    <hyperlink ref="D282" r:id="rId_hyperlink_276"/>
    <hyperlink ref="D283" r:id="rId_hyperlink_277"/>
    <hyperlink ref="D284" r:id="rId_hyperlink_278"/>
    <hyperlink ref="D285" r:id="rId_hyperlink_279"/>
    <hyperlink ref="D286" r:id="rId_hyperlink_280"/>
    <hyperlink ref="D287" r:id="rId_hyperlink_281"/>
    <hyperlink ref="D288" r:id="rId_hyperlink_282"/>
    <hyperlink ref="D289" r:id="rId_hyperlink_283"/>
    <hyperlink ref="D290" r:id="rId_hyperlink_284"/>
    <hyperlink ref="D291" r:id="rId_hyperlink_285"/>
    <hyperlink ref="D292" r:id="rId_hyperlink_286"/>
    <hyperlink ref="D293" r:id="rId_hyperlink_287"/>
    <hyperlink ref="D294" r:id="rId_hyperlink_288"/>
    <hyperlink ref="D295" r:id="rId_hyperlink_28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https://him-auto.ru/</dc:creator>
  <cp:lastModifiedBy>https://him-auto.ru/</cp:lastModifiedBy>
  <dcterms:created xsi:type="dcterms:W3CDTF">2026-11-01T23:43:43+03:00</dcterms:created>
  <dcterms:modified xsi:type="dcterms:W3CDTF">2026-11-01T23:43:43+03:00</dcterms:modified>
  <dc:title>Документ Office 2007 XLSX</dc:title>
  <dc:description>Этот документ был сгенерирован на сайте https://him-auto.ru/</dc:description>
  <dc:subject>Прайс-лист</dc:subject>
  <cp:keywords/>
  <cp:category/>
</cp:coreProperties>
</file>